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nfl01\share\スポーツ課\03_スポーツ担当\03_団体関係\05_スポーツ協会\令和7年度\09_各協会提出書類関係（年度初め）【加盟団体からの名簿】\!R7年度用（年度はじめ）\"/>
    </mc:Choice>
  </mc:AlternateContent>
  <bookViews>
    <workbookView xWindow="-15" yWindow="135" windowWidth="19260" windowHeight="4290" tabRatio="836" activeTab="12"/>
  </bookViews>
  <sheets>
    <sheet name="予算書" sheetId="16" r:id="rId1"/>
    <sheet name="決算書" sheetId="14" r:id="rId2"/>
    <sheet name="⑦役員名簿兼加盟団体登録票" sheetId="25" r:id="rId3"/>
    <sheet name="⑥記入例→" sheetId="28" r:id="rId4"/>
    <sheet name="⑥競技力強化実績報告書" sheetId="19" r:id="rId5"/>
    <sheet name="⑤事業計画" sheetId="24" r:id="rId6"/>
    <sheet name="④-2加盟団体年表" sheetId="29" r:id="rId7"/>
    <sheet name="④-1事業報告書" sheetId="10" r:id="rId8"/>
    <sheet name="③7年度予算" sheetId="17" r:id="rId9"/>
    <sheet name="②記入例→" sheetId="27" r:id="rId10"/>
    <sheet name="②６年度収支帳簿" sheetId="5" r:id="rId11"/>
    <sheet name="①6年度予算" sheetId="15" r:id="rId12"/>
    <sheet name="←入力手順" sheetId="26" r:id="rId13"/>
    <sheet name="決算費目合計額（変更不可）" sheetId="8" r:id="rId14"/>
  </sheets>
  <externalReferences>
    <externalReference r:id="rId15"/>
  </externalReferences>
  <definedNames>
    <definedName name="_xlnm._FilterDatabase" localSheetId="10" hidden="1">②６年度収支帳簿!$A$3:$H$3</definedName>
    <definedName name="_xlnm._FilterDatabase" localSheetId="9" hidden="1">②記入例→!$A$3:$H$3</definedName>
    <definedName name="_xlnm._FilterDatabase" localSheetId="7" hidden="1">'④-1事業報告書'!$B$4:$W$45</definedName>
    <definedName name="_xlnm._FilterDatabase" localSheetId="5" hidden="1">⑤事業計画!$A$4:$V$45</definedName>
    <definedName name="_xlnm.Print_Area" localSheetId="12">←入力手順!$A$1:$K$35</definedName>
    <definedName name="_xlnm.Print_Area" localSheetId="11">①6年度予算!$A$1:$H$48</definedName>
    <definedName name="_xlnm.Print_Area" localSheetId="10">②６年度収支帳簿!$A$1:$L$178</definedName>
    <definedName name="_xlnm.Print_Area" localSheetId="9">②記入例→!$A$1:$L$178</definedName>
    <definedName name="_xlnm.Print_Area" localSheetId="8">③7年度予算!$A$1:$H$48</definedName>
    <definedName name="_xlnm.Print_Area" localSheetId="7">'④-1事業報告書'!$A$1:$W$49</definedName>
    <definedName name="_xlnm.Print_Area" localSheetId="5">⑤事業計画!$A$1:$V$49</definedName>
    <definedName name="_xlnm.Print_Area" localSheetId="3">⑥記入例→!$A$1:$I$55</definedName>
    <definedName name="_xlnm.Print_Area" localSheetId="4">⑥競技力強化実績報告書!$A$1:$I$52</definedName>
    <definedName name="_xlnm.Print_Area" localSheetId="2">⑦役員名簿兼加盟団体登録票!$A$1:$X$41</definedName>
    <definedName name="_xlnm.Print_Area" localSheetId="1">決算書!$A$1:$K$40</definedName>
    <definedName name="_xlnm.Print_Area" localSheetId="13">'決算費目合計額（変更不可）'!$A$1:$F$84</definedName>
    <definedName name="_xlnm.Print_Area" localSheetId="0">予算書!$A$1:$K$43</definedName>
    <definedName name="_xlnm.Print_Titles" localSheetId="10">②６年度収支帳簿!$2:$2</definedName>
    <definedName name="_xlnm.Print_Titles" localSheetId="9">②記入例→!$2:$2</definedName>
  </definedNames>
  <calcPr calcId="162913"/>
</workbook>
</file>

<file path=xl/calcChain.xml><?xml version="1.0" encoding="utf-8"?>
<calcChain xmlns="http://schemas.openxmlformats.org/spreadsheetml/2006/main">
  <c r="D36" i="15" l="1"/>
  <c r="D36" i="17" l="1"/>
  <c r="D3" i="15"/>
  <c r="C15" i="8" l="1"/>
  <c r="D4" i="8"/>
  <c r="D71" i="8"/>
  <c r="A5" i="10" l="1"/>
  <c r="D44" i="15" l="1"/>
  <c r="D44" i="17"/>
  <c r="C4" i="8" l="1"/>
  <c r="A45" i="10" l="1"/>
  <c r="A44" i="10"/>
  <c r="A43" i="10"/>
  <c r="A42" i="10"/>
  <c r="A41" i="10"/>
  <c r="A40" i="10"/>
  <c r="A39" i="10"/>
  <c r="A38" i="10"/>
  <c r="A37" i="10"/>
  <c r="A36" i="10"/>
  <c r="A35" i="10"/>
  <c r="A34" i="10"/>
  <c r="A33" i="10"/>
  <c r="A32" i="10"/>
  <c r="A31" i="10"/>
  <c r="A30" i="10"/>
  <c r="A29" i="10"/>
  <c r="A28" i="10"/>
  <c r="A27" i="10"/>
  <c r="A26" i="10"/>
  <c r="A25" i="10"/>
  <c r="A24" i="10"/>
  <c r="A23" i="10"/>
  <c r="A22" i="10"/>
  <c r="A21" i="10"/>
  <c r="A20" i="10"/>
  <c r="A19" i="10"/>
  <c r="A18" i="10"/>
  <c r="A17" i="10"/>
  <c r="A16" i="10"/>
  <c r="A15" i="10"/>
  <c r="A14" i="10"/>
  <c r="A13" i="10"/>
  <c r="A12" i="10"/>
  <c r="A11" i="10"/>
  <c r="A10" i="10"/>
  <c r="A9" i="10"/>
  <c r="A8" i="10"/>
  <c r="A7" i="10"/>
  <c r="A6" i="10"/>
  <c r="E44" i="28"/>
  <c r="H43" i="28"/>
  <c r="E43" i="28"/>
  <c r="G178" i="27"/>
  <c r="E178" i="27"/>
  <c r="D178" i="27"/>
  <c r="B177" i="27"/>
  <c r="B176" i="27"/>
  <c r="B175" i="27"/>
  <c r="B174" i="27"/>
  <c r="B173" i="27"/>
  <c r="B172" i="27"/>
  <c r="B171" i="27"/>
  <c r="B170" i="27"/>
  <c r="B169" i="27"/>
  <c r="B168" i="27"/>
  <c r="B167" i="27"/>
  <c r="B166" i="27"/>
  <c r="B165" i="27"/>
  <c r="B164" i="27"/>
  <c r="B163" i="27"/>
  <c r="B162" i="27"/>
  <c r="B161" i="27"/>
  <c r="B160" i="27"/>
  <c r="B159" i="27"/>
  <c r="B158" i="27"/>
  <c r="B157" i="27"/>
  <c r="B156" i="27"/>
  <c r="B155" i="27"/>
  <c r="B154" i="27"/>
  <c r="B153" i="27"/>
  <c r="B152" i="27"/>
  <c r="B151" i="27"/>
  <c r="B150" i="27"/>
  <c r="B149" i="27"/>
  <c r="B148" i="27"/>
  <c r="B147" i="27"/>
  <c r="B146" i="27"/>
  <c r="B145" i="27"/>
  <c r="B144" i="27"/>
  <c r="B143" i="27"/>
  <c r="B142" i="27"/>
  <c r="B141" i="27"/>
  <c r="B140" i="27"/>
  <c r="B139" i="27"/>
  <c r="B138" i="27"/>
  <c r="B137" i="27"/>
  <c r="B136" i="27"/>
  <c r="B135" i="27"/>
  <c r="B134" i="27"/>
  <c r="B133" i="27"/>
  <c r="B132" i="27"/>
  <c r="B131" i="27"/>
  <c r="B130" i="27"/>
  <c r="B129" i="27"/>
  <c r="B128" i="27"/>
  <c r="B127" i="27"/>
  <c r="B126" i="27"/>
  <c r="B125" i="27"/>
  <c r="B124" i="27"/>
  <c r="B123" i="27"/>
  <c r="B122" i="27"/>
  <c r="B121" i="27"/>
  <c r="B120" i="27"/>
  <c r="B119" i="27"/>
  <c r="B118" i="27"/>
  <c r="B117" i="27"/>
  <c r="B116" i="27"/>
  <c r="B115" i="27"/>
  <c r="B114" i="27"/>
  <c r="B113" i="27"/>
  <c r="B112" i="27"/>
  <c r="B111" i="27"/>
  <c r="B110" i="27"/>
  <c r="B109" i="27"/>
  <c r="B108" i="27"/>
  <c r="B107" i="27"/>
  <c r="B106" i="27"/>
  <c r="B105" i="27"/>
  <c r="B104" i="27"/>
  <c r="B103" i="27"/>
  <c r="B102" i="27"/>
  <c r="B101" i="27"/>
  <c r="B100" i="27"/>
  <c r="B99" i="27"/>
  <c r="B98" i="27"/>
  <c r="B97" i="27"/>
  <c r="B96" i="27"/>
  <c r="B95" i="27"/>
  <c r="B94" i="27"/>
  <c r="B93" i="27"/>
  <c r="B92" i="27"/>
  <c r="B91" i="27"/>
  <c r="B90" i="27"/>
  <c r="B89" i="27"/>
  <c r="B88" i="27"/>
  <c r="B87" i="27"/>
  <c r="B86" i="27"/>
  <c r="B85" i="27"/>
  <c r="B84" i="27"/>
  <c r="B83" i="27"/>
  <c r="B82" i="27"/>
  <c r="B81" i="27"/>
  <c r="B80" i="27"/>
  <c r="B79" i="27"/>
  <c r="B78" i="27"/>
  <c r="B77" i="27"/>
  <c r="B76" i="27"/>
  <c r="B75" i="27"/>
  <c r="B74" i="27"/>
  <c r="B73" i="27"/>
  <c r="B72" i="27"/>
  <c r="B71" i="27"/>
  <c r="B70" i="27"/>
  <c r="B69" i="27"/>
  <c r="B68" i="27"/>
  <c r="B67" i="27"/>
  <c r="B66" i="27"/>
  <c r="B65" i="27"/>
  <c r="B64" i="27"/>
  <c r="B63" i="27"/>
  <c r="B62" i="27"/>
  <c r="B61" i="27"/>
  <c r="B60" i="27"/>
  <c r="B59" i="27"/>
  <c r="B58" i="27"/>
  <c r="B57" i="27"/>
  <c r="B56" i="27"/>
  <c r="B55" i="27"/>
  <c r="B54" i="27"/>
  <c r="B53" i="27"/>
  <c r="B52" i="27"/>
  <c r="B51" i="27"/>
  <c r="B50" i="27"/>
  <c r="B49" i="27"/>
  <c r="B48" i="27"/>
  <c r="B47" i="27"/>
  <c r="B46" i="27"/>
  <c r="B45" i="27"/>
  <c r="B44" i="27"/>
  <c r="B43" i="27"/>
  <c r="B42" i="27"/>
  <c r="B41" i="27"/>
  <c r="B40" i="27"/>
  <c r="B39" i="27"/>
  <c r="B38" i="27"/>
  <c r="B37" i="27"/>
  <c r="B36" i="27"/>
  <c r="B35" i="27"/>
  <c r="B34" i="27"/>
  <c r="B33" i="27"/>
  <c r="B32" i="27"/>
  <c r="B31" i="27"/>
  <c r="B30" i="27"/>
  <c r="B29" i="27"/>
  <c r="B28" i="27"/>
  <c r="B27" i="27"/>
  <c r="B26" i="27"/>
  <c r="B25" i="27"/>
  <c r="B24" i="27"/>
  <c r="B23" i="27"/>
  <c r="B22" i="27"/>
  <c r="B21" i="27"/>
  <c r="B20" i="27"/>
  <c r="B19" i="27"/>
  <c r="B18" i="27"/>
  <c r="B17" i="27"/>
  <c r="B16" i="27"/>
  <c r="B15" i="27"/>
  <c r="B14" i="27"/>
  <c r="B13" i="27"/>
  <c r="B12" i="27"/>
  <c r="B11" i="27"/>
  <c r="B10" i="27"/>
  <c r="B9" i="27"/>
  <c r="B8" i="27"/>
  <c r="B7" i="27"/>
  <c r="B6" i="27"/>
  <c r="B5" i="27"/>
  <c r="B4" i="27"/>
  <c r="F3" i="27"/>
  <c r="F4" i="27"/>
  <c r="F5" i="27" s="1"/>
  <c r="F6" i="27" s="1"/>
  <c r="F7" i="27" s="1"/>
  <c r="F8" i="27" s="1"/>
  <c r="F9" i="27" s="1"/>
  <c r="F10" i="27" s="1"/>
  <c r="F11" i="27" s="1"/>
  <c r="F12" i="27" s="1"/>
  <c r="F13" i="27" s="1"/>
  <c r="F14" i="27" s="1"/>
  <c r="F15" i="27" s="1"/>
  <c r="F16" i="27" s="1"/>
  <c r="F17" i="27" s="1"/>
  <c r="F18" i="27" s="1"/>
  <c r="F19" i="27" s="1"/>
  <c r="F20" i="27" s="1"/>
  <c r="F21" i="27" s="1"/>
  <c r="F22" i="27" s="1"/>
  <c r="F23" i="27" s="1"/>
  <c r="F24" i="27" s="1"/>
  <c r="F25" i="27" s="1"/>
  <c r="F26" i="27" s="1"/>
  <c r="F27" i="27" s="1"/>
  <c r="F28" i="27" s="1"/>
  <c r="F29" i="27" s="1"/>
  <c r="F30" i="27" s="1"/>
  <c r="F31" i="27" s="1"/>
  <c r="F32" i="27" s="1"/>
  <c r="F33" i="27" s="1"/>
  <c r="F34" i="27" s="1"/>
  <c r="F35" i="27" s="1"/>
  <c r="F36" i="27" s="1"/>
  <c r="F37" i="27" s="1"/>
  <c r="F38" i="27" s="1"/>
  <c r="F39" i="27" s="1"/>
  <c r="F40" i="27" s="1"/>
  <c r="F41" i="27" s="1"/>
  <c r="F42" i="27" s="1"/>
  <c r="F43" i="27" s="1"/>
  <c r="F44" i="27" s="1"/>
  <c r="F45" i="27" s="1"/>
  <c r="F46" i="27" s="1"/>
  <c r="F47" i="27" s="1"/>
  <c r="F48" i="27" s="1"/>
  <c r="F49" i="27" s="1"/>
  <c r="F50" i="27" s="1"/>
  <c r="F51" i="27" s="1"/>
  <c r="F52" i="27" s="1"/>
  <c r="F53" i="27" s="1"/>
  <c r="F54" i="27" s="1"/>
  <c r="F55" i="27" s="1"/>
  <c r="F56" i="27" s="1"/>
  <c r="F57" i="27" s="1"/>
  <c r="F58" i="27" s="1"/>
  <c r="F59" i="27" s="1"/>
  <c r="F60" i="27" s="1"/>
  <c r="F61" i="27" s="1"/>
  <c r="F62" i="27" s="1"/>
  <c r="F63" i="27" s="1"/>
  <c r="F64" i="27" s="1"/>
  <c r="F65" i="27" s="1"/>
  <c r="F66" i="27" s="1"/>
  <c r="F67" i="27" s="1"/>
  <c r="F68" i="27" s="1"/>
  <c r="F69" i="27" s="1"/>
  <c r="F70" i="27" s="1"/>
  <c r="F71" i="27" s="1"/>
  <c r="F72" i="27" s="1"/>
  <c r="F73" i="27" s="1"/>
  <c r="F74" i="27" s="1"/>
  <c r="F75" i="27" s="1"/>
  <c r="F76" i="27" s="1"/>
  <c r="F77" i="27" s="1"/>
  <c r="F78" i="27" s="1"/>
  <c r="F79" i="27" s="1"/>
  <c r="F80" i="27" s="1"/>
  <c r="F81" i="27" s="1"/>
  <c r="F82" i="27" s="1"/>
  <c r="F83" i="27" s="1"/>
  <c r="F84" i="27" s="1"/>
  <c r="F85" i="27" s="1"/>
  <c r="F86" i="27" s="1"/>
  <c r="F87" i="27" s="1"/>
  <c r="F88" i="27" s="1"/>
  <c r="F89" i="27" s="1"/>
  <c r="F90" i="27" s="1"/>
  <c r="F91" i="27" s="1"/>
  <c r="F92" i="27" s="1"/>
  <c r="F93" i="27" s="1"/>
  <c r="F94" i="27" s="1"/>
  <c r="F95" i="27" s="1"/>
  <c r="F96" i="27" s="1"/>
  <c r="F97" i="27" s="1"/>
  <c r="F98" i="27" s="1"/>
  <c r="F99" i="27" s="1"/>
  <c r="F100" i="27" s="1"/>
  <c r="F101" i="27" s="1"/>
  <c r="F102" i="27" s="1"/>
  <c r="F103" i="27" s="1"/>
  <c r="F104" i="27" s="1"/>
  <c r="F105" i="27" s="1"/>
  <c r="F106" i="27" s="1"/>
  <c r="F107" i="27" s="1"/>
  <c r="F108" i="27" s="1"/>
  <c r="F109" i="27" s="1"/>
  <c r="F110" i="27" s="1"/>
  <c r="F111" i="27" s="1"/>
  <c r="F112" i="27" s="1"/>
  <c r="F113" i="27" s="1"/>
  <c r="F114" i="27" s="1"/>
  <c r="F115" i="27" s="1"/>
  <c r="F116" i="27" s="1"/>
  <c r="F117" i="27" s="1"/>
  <c r="F118" i="27" s="1"/>
  <c r="F119" i="27" s="1"/>
  <c r="F120" i="27" s="1"/>
  <c r="F121" i="27" s="1"/>
  <c r="F122" i="27" s="1"/>
  <c r="F123" i="27" s="1"/>
  <c r="F124" i="27" s="1"/>
  <c r="F125" i="27" s="1"/>
  <c r="F126" i="27" s="1"/>
  <c r="F127" i="27" s="1"/>
  <c r="F128" i="27" s="1"/>
  <c r="F129" i="27" s="1"/>
  <c r="F130" i="27" s="1"/>
  <c r="F131" i="27" s="1"/>
  <c r="F132" i="27" s="1"/>
  <c r="F133" i="27" s="1"/>
  <c r="F134" i="27" s="1"/>
  <c r="F135" i="27" s="1"/>
  <c r="F136" i="27" s="1"/>
  <c r="F137" i="27" s="1"/>
  <c r="F138" i="27" s="1"/>
  <c r="F139" i="27" s="1"/>
  <c r="F140" i="27" s="1"/>
  <c r="F141" i="27" s="1"/>
  <c r="F142" i="27" s="1"/>
  <c r="F143" i="27" s="1"/>
  <c r="F144" i="27" s="1"/>
  <c r="F145" i="27" s="1"/>
  <c r="F146" i="27" s="1"/>
  <c r="F147" i="27" s="1"/>
  <c r="F148" i="27" s="1"/>
  <c r="F149" i="27" s="1"/>
  <c r="F150" i="27" s="1"/>
  <c r="F151" i="27" s="1"/>
  <c r="F152" i="27" s="1"/>
  <c r="F153" i="27" s="1"/>
  <c r="F154" i="27" s="1"/>
  <c r="F155" i="27" s="1"/>
  <c r="F156" i="27" s="1"/>
  <c r="F157" i="27" s="1"/>
  <c r="F158" i="27" s="1"/>
  <c r="F159" i="27" s="1"/>
  <c r="F160" i="27" s="1"/>
  <c r="F161" i="27" s="1"/>
  <c r="F162" i="27" s="1"/>
  <c r="F163" i="27" s="1"/>
  <c r="F164" i="27" s="1"/>
  <c r="F165" i="27" s="1"/>
  <c r="F166" i="27" s="1"/>
  <c r="F167" i="27" s="1"/>
  <c r="F168" i="27" s="1"/>
  <c r="F169" i="27" s="1"/>
  <c r="F170" i="27" s="1"/>
  <c r="F171" i="27" s="1"/>
  <c r="F172" i="27" s="1"/>
  <c r="F173" i="27" s="1"/>
  <c r="F174" i="27" s="1"/>
  <c r="F175" i="27" s="1"/>
  <c r="F176" i="27" s="1"/>
  <c r="F177" i="27" s="1"/>
  <c r="H1" i="16"/>
  <c r="H1" i="14"/>
  <c r="F3" i="5"/>
  <c r="F4" i="5"/>
  <c r="F5" i="5" s="1"/>
  <c r="F6" i="5" s="1"/>
  <c r="F7" i="5" s="1"/>
  <c r="F8" i="5" s="1"/>
  <c r="F9" i="5" s="1"/>
  <c r="F10" i="5" s="1"/>
  <c r="F11" i="5" s="1"/>
  <c r="F12" i="5" s="1"/>
  <c r="F13" i="5" s="1"/>
  <c r="F14" i="5" s="1"/>
  <c r="F15" i="5" s="1"/>
  <c r="F16" i="5" s="1"/>
  <c r="F17" i="5" s="1"/>
  <c r="F18" i="5" s="1"/>
  <c r="F19" i="5" s="1"/>
  <c r="F20" i="5" s="1"/>
  <c r="F21" i="5" s="1"/>
  <c r="F22" i="5" s="1"/>
  <c r="F23" i="5" s="1"/>
  <c r="F24" i="5" s="1"/>
  <c r="F25" i="5" s="1"/>
  <c r="F26" i="5" s="1"/>
  <c r="F27" i="5" s="1"/>
  <c r="F28" i="5" s="1"/>
  <c r="F29" i="5" s="1"/>
  <c r="F30" i="5" s="1"/>
  <c r="F31" i="5" s="1"/>
  <c r="F32" i="5" s="1"/>
  <c r="F33" i="5" s="1"/>
  <c r="F34" i="5" s="1"/>
  <c r="F35" i="5" s="1"/>
  <c r="F36" i="5" s="1"/>
  <c r="F37" i="5" s="1"/>
  <c r="F38" i="5" s="1"/>
  <c r="F39" i="5" s="1"/>
  <c r="F40" i="5" s="1"/>
  <c r="F41" i="5" s="1"/>
  <c r="F42" i="5" s="1"/>
  <c r="F43" i="5" s="1"/>
  <c r="F44" i="5" s="1"/>
  <c r="F45" i="5" s="1"/>
  <c r="F46" i="5" s="1"/>
  <c r="F47" i="5" s="1"/>
  <c r="F48" i="5" s="1"/>
  <c r="F49" i="5" s="1"/>
  <c r="F50" i="5" s="1"/>
  <c r="F51" i="5" s="1"/>
  <c r="F52" i="5" s="1"/>
  <c r="F53" i="5" s="1"/>
  <c r="F54" i="5" s="1"/>
  <c r="F55" i="5" s="1"/>
  <c r="F56" i="5" s="1"/>
  <c r="F57" i="5" s="1"/>
  <c r="F58" i="5" s="1"/>
  <c r="F59" i="5" s="1"/>
  <c r="F60" i="5" s="1"/>
  <c r="F61" i="5" s="1"/>
  <c r="F62" i="5" s="1"/>
  <c r="F63" i="5" s="1"/>
  <c r="F64" i="5" s="1"/>
  <c r="F65" i="5" s="1"/>
  <c r="F66" i="5" s="1"/>
  <c r="F67" i="5" s="1"/>
  <c r="F68" i="5" s="1"/>
  <c r="F69" i="5" s="1"/>
  <c r="F70" i="5" s="1"/>
  <c r="F71" i="5" s="1"/>
  <c r="F72" i="5" s="1"/>
  <c r="F73" i="5" s="1"/>
  <c r="F74" i="5" s="1"/>
  <c r="F75" i="5" s="1"/>
  <c r="F76" i="5" s="1"/>
  <c r="F77" i="5" s="1"/>
  <c r="F78" i="5" s="1"/>
  <c r="F79" i="5" s="1"/>
  <c r="F80" i="5" s="1"/>
  <c r="F81" i="5" s="1"/>
  <c r="F82" i="5" s="1"/>
  <c r="F83" i="5" s="1"/>
  <c r="F84" i="5" s="1"/>
  <c r="F85" i="5" s="1"/>
  <c r="F86" i="5" s="1"/>
  <c r="F87" i="5" s="1"/>
  <c r="F88" i="5" s="1"/>
  <c r="F89" i="5" s="1"/>
  <c r="F90" i="5" s="1"/>
  <c r="F91" i="5" s="1"/>
  <c r="F92" i="5" s="1"/>
  <c r="F93" i="5" s="1"/>
  <c r="F94" i="5" s="1"/>
  <c r="F95" i="5" s="1"/>
  <c r="F96" i="5" s="1"/>
  <c r="F97" i="5" s="1"/>
  <c r="F98" i="5" s="1"/>
  <c r="F99" i="5" s="1"/>
  <c r="F100" i="5" s="1"/>
  <c r="F101" i="5" s="1"/>
  <c r="F102" i="5" s="1"/>
  <c r="F103" i="5" s="1"/>
  <c r="F104" i="5" s="1"/>
  <c r="F105" i="5" s="1"/>
  <c r="F106" i="5" s="1"/>
  <c r="F107" i="5" s="1"/>
  <c r="F108" i="5" s="1"/>
  <c r="F109" i="5" s="1"/>
  <c r="F110" i="5" s="1"/>
  <c r="F111" i="5" s="1"/>
  <c r="F112" i="5" s="1"/>
  <c r="F113" i="5" s="1"/>
  <c r="F114" i="5" s="1"/>
  <c r="F115" i="5" s="1"/>
  <c r="F116" i="5" s="1"/>
  <c r="F117" i="5" s="1"/>
  <c r="F118" i="5" s="1"/>
  <c r="F119" i="5" s="1"/>
  <c r="F120" i="5" s="1"/>
  <c r="F121" i="5" s="1"/>
  <c r="F122" i="5" s="1"/>
  <c r="F123" i="5" s="1"/>
  <c r="F124" i="5" s="1"/>
  <c r="F125" i="5" s="1"/>
  <c r="F126" i="5" s="1"/>
  <c r="F127" i="5" s="1"/>
  <c r="F128" i="5" s="1"/>
  <c r="F129" i="5" s="1"/>
  <c r="F130" i="5" s="1"/>
  <c r="F131" i="5" s="1"/>
  <c r="F132" i="5" s="1"/>
  <c r="F133" i="5" s="1"/>
  <c r="F134" i="5" s="1"/>
  <c r="F135" i="5" s="1"/>
  <c r="F136" i="5" s="1"/>
  <c r="F137" i="5" s="1"/>
  <c r="F138" i="5" s="1"/>
  <c r="F139" i="5" s="1"/>
  <c r="F140" i="5" s="1"/>
  <c r="F141" i="5" s="1"/>
  <c r="F142" i="5" s="1"/>
  <c r="F143" i="5" s="1"/>
  <c r="F144" i="5" s="1"/>
  <c r="F145" i="5" s="1"/>
  <c r="F146" i="5" s="1"/>
  <c r="F147" i="5" s="1"/>
  <c r="F148" i="5" s="1"/>
  <c r="F149" i="5" s="1"/>
  <c r="F150" i="5" s="1"/>
  <c r="F151" i="5" s="1"/>
  <c r="F152" i="5" s="1"/>
  <c r="F153" i="5" s="1"/>
  <c r="F154" i="5" s="1"/>
  <c r="F155" i="5" s="1"/>
  <c r="F156" i="5" s="1"/>
  <c r="F157" i="5" s="1"/>
  <c r="F158" i="5" s="1"/>
  <c r="F159" i="5" s="1"/>
  <c r="F160" i="5" s="1"/>
  <c r="F161" i="5" s="1"/>
  <c r="F162" i="5" s="1"/>
  <c r="F163" i="5" s="1"/>
  <c r="F164" i="5" s="1"/>
  <c r="F165" i="5" s="1"/>
  <c r="F166" i="5" s="1"/>
  <c r="F167" i="5" s="1"/>
  <c r="F168" i="5" s="1"/>
  <c r="F169" i="5" s="1"/>
  <c r="F170" i="5" s="1"/>
  <c r="F171" i="5" s="1"/>
  <c r="F172" i="5" s="1"/>
  <c r="F173" i="5" s="1"/>
  <c r="F174" i="5" s="1"/>
  <c r="F175" i="5" s="1"/>
  <c r="F176" i="5" s="1"/>
  <c r="F177" i="5" s="1"/>
  <c r="E77" i="8"/>
  <c r="G77" i="8" s="1"/>
  <c r="E74" i="8"/>
  <c r="G74" i="8" s="1"/>
  <c r="E66" i="8"/>
  <c r="G66" i="8" s="1"/>
  <c r="E65" i="8"/>
  <c r="G65" i="8" s="1"/>
  <c r="E64" i="8"/>
  <c r="G64" i="8" s="1"/>
  <c r="E59" i="8"/>
  <c r="G59" i="8" s="1"/>
  <c r="E52" i="8"/>
  <c r="G52" i="8" s="1"/>
  <c r="E49" i="8"/>
  <c r="G49" i="8" s="1"/>
  <c r="E48" i="8"/>
  <c r="G48" i="8" s="1"/>
  <c r="E47" i="8"/>
  <c r="G47" i="8" s="1"/>
  <c r="E44" i="8"/>
  <c r="G44" i="8" s="1"/>
  <c r="E37" i="8"/>
  <c r="G37" i="8" s="1"/>
  <c r="E75" i="8"/>
  <c r="F73" i="8" s="1"/>
  <c r="I34" i="19" s="1"/>
  <c r="E72" i="8"/>
  <c r="E71" i="8"/>
  <c r="F70" i="8" s="1"/>
  <c r="I33" i="19" s="1"/>
  <c r="E69" i="8"/>
  <c r="E68" i="8"/>
  <c r="E62" i="8"/>
  <c r="E61" i="8"/>
  <c r="E60" i="8"/>
  <c r="E57" i="8"/>
  <c r="E56" i="8"/>
  <c r="E55" i="8"/>
  <c r="E54" i="8"/>
  <c r="E53" i="8"/>
  <c r="E51" i="8"/>
  <c r="E50" i="8"/>
  <c r="E45" i="8"/>
  <c r="E43" i="8"/>
  <c r="E41" i="8"/>
  <c r="E40" i="8"/>
  <c r="E39" i="8"/>
  <c r="E38" i="8"/>
  <c r="S36" i="25"/>
  <c r="T36" i="25"/>
  <c r="R36" i="25"/>
  <c r="Q36" i="25"/>
  <c r="P36" i="25"/>
  <c r="L36" i="25"/>
  <c r="H36" i="25"/>
  <c r="D36" i="2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145" i="5"/>
  <c r="B146" i="5"/>
  <c r="B147" i="5"/>
  <c r="B148" i="5"/>
  <c r="B149" i="5"/>
  <c r="B150" i="5"/>
  <c r="B151" i="5"/>
  <c r="B152" i="5"/>
  <c r="B153" i="5"/>
  <c r="B154" i="5"/>
  <c r="B155" i="5"/>
  <c r="B156" i="5"/>
  <c r="B157" i="5"/>
  <c r="B158" i="5"/>
  <c r="B159" i="5"/>
  <c r="B160" i="5"/>
  <c r="B161" i="5"/>
  <c r="B162" i="5"/>
  <c r="B163" i="5"/>
  <c r="B164" i="5"/>
  <c r="B165" i="5"/>
  <c r="B166" i="5"/>
  <c r="B167" i="5"/>
  <c r="B168" i="5"/>
  <c r="B169" i="5"/>
  <c r="B170" i="5"/>
  <c r="B171" i="5"/>
  <c r="B172" i="5"/>
  <c r="B173" i="5"/>
  <c r="B174" i="5"/>
  <c r="B175" i="5"/>
  <c r="F44" i="19"/>
  <c r="F43" i="19"/>
  <c r="H43" i="17"/>
  <c r="E25" i="16" s="1"/>
  <c r="H40" i="17"/>
  <c r="E24" i="16"/>
  <c r="H37" i="17"/>
  <c r="E23" i="16" s="1"/>
  <c r="H34" i="17"/>
  <c r="E22" i="16"/>
  <c r="H30" i="17"/>
  <c r="E21" i="16" s="1"/>
  <c r="D29" i="17"/>
  <c r="E10" i="16"/>
  <c r="H25" i="17"/>
  <c r="E20" i="16"/>
  <c r="D23" i="17"/>
  <c r="E9" i="16" s="1"/>
  <c r="D17" i="17"/>
  <c r="E8" i="16" s="1"/>
  <c r="H13" i="17"/>
  <c r="E19" i="16"/>
  <c r="D12" i="17"/>
  <c r="E7" i="16" s="1"/>
  <c r="H9" i="17"/>
  <c r="E18" i="16"/>
  <c r="H3" i="17"/>
  <c r="E17" i="16" s="1"/>
  <c r="D3" i="17"/>
  <c r="E6" i="16" s="1"/>
  <c r="A36" i="14"/>
  <c r="C11" i="14"/>
  <c r="H43" i="15"/>
  <c r="C25" i="14" s="1"/>
  <c r="H40" i="15"/>
  <c r="C24" i="14" s="1"/>
  <c r="H37" i="15"/>
  <c r="C23" i="14" s="1"/>
  <c r="H34" i="15"/>
  <c r="C22" i="14" s="1"/>
  <c r="H30" i="15"/>
  <c r="C21" i="14" s="1"/>
  <c r="H25" i="15"/>
  <c r="C20" i="14" s="1"/>
  <c r="H13" i="15"/>
  <c r="C19" i="14" s="1"/>
  <c r="H9" i="15"/>
  <c r="C18" i="14" s="1"/>
  <c r="H3" i="15"/>
  <c r="C17" i="14" s="1"/>
  <c r="D29" i="15"/>
  <c r="C10" i="14"/>
  <c r="D23" i="15"/>
  <c r="C9" i="14"/>
  <c r="D17" i="15"/>
  <c r="C8" i="14"/>
  <c r="D12" i="15"/>
  <c r="C7" i="14"/>
  <c r="C6" i="14"/>
  <c r="B4" i="5"/>
  <c r="B5" i="5"/>
  <c r="B6" i="5"/>
  <c r="B7" i="5"/>
  <c r="B8" i="5"/>
  <c r="B9" i="5"/>
  <c r="B10" i="5"/>
  <c r="B11" i="5"/>
  <c r="B176" i="5"/>
  <c r="B177" i="5"/>
  <c r="D178" i="5"/>
  <c r="E178" i="5"/>
  <c r="C5" i="8"/>
  <c r="C6" i="8"/>
  <c r="C7" i="8"/>
  <c r="C8" i="8"/>
  <c r="C9" i="8"/>
  <c r="C10" i="8"/>
  <c r="C11" i="8"/>
  <c r="C13" i="8"/>
  <c r="C14" i="8"/>
  <c r="C16" i="8"/>
  <c r="C18" i="8"/>
  <c r="C19" i="8"/>
  <c r="C20" i="8"/>
  <c r="C21" i="8"/>
  <c r="C22" i="8"/>
  <c r="C24" i="8"/>
  <c r="C25" i="8"/>
  <c r="C26" i="8"/>
  <c r="C27" i="8"/>
  <c r="C28" i="8"/>
  <c r="C30" i="8"/>
  <c r="C31" i="8"/>
  <c r="C32" i="8"/>
  <c r="C33" i="8"/>
  <c r="C34" i="8"/>
  <c r="D43" i="15" s="1"/>
  <c r="F36" i="14" s="1"/>
  <c r="D43" i="17"/>
  <c r="F34" i="16" s="1"/>
  <c r="C35" i="8"/>
  <c r="C37" i="8"/>
  <c r="C38" i="8"/>
  <c r="C39" i="8"/>
  <c r="C40" i="8"/>
  <c r="C41" i="8"/>
  <c r="C43" i="8"/>
  <c r="C44" i="8"/>
  <c r="C45" i="8"/>
  <c r="C47" i="8"/>
  <c r="C48" i="8"/>
  <c r="C49" i="8"/>
  <c r="C50" i="8"/>
  <c r="C51" i="8"/>
  <c r="C52" i="8"/>
  <c r="C53" i="8"/>
  <c r="C54" i="8"/>
  <c r="C55" i="8"/>
  <c r="C56" i="8"/>
  <c r="C57" i="8"/>
  <c r="C59" i="8"/>
  <c r="C60" i="8"/>
  <c r="C61" i="8"/>
  <c r="C62" i="8"/>
  <c r="C64" i="8"/>
  <c r="C65" i="8"/>
  <c r="C66" i="8"/>
  <c r="C68" i="8"/>
  <c r="C69" i="8"/>
  <c r="C71" i="8"/>
  <c r="C72" i="8"/>
  <c r="C74" i="8"/>
  <c r="C75" i="8"/>
  <c r="C77" i="8"/>
  <c r="D42" i="15" s="1"/>
  <c r="E11" i="14"/>
  <c r="C11" i="16"/>
  <c r="G178" i="5"/>
  <c r="F178" i="27"/>
  <c r="Z13" i="10" l="1"/>
  <c r="B28" i="19" s="1"/>
  <c r="Z14" i="10"/>
  <c r="C12" i="14"/>
  <c r="C26" i="14"/>
  <c r="F36" i="8"/>
  <c r="I28" i="19" s="1"/>
  <c r="E23" i="14"/>
  <c r="C23" i="16" s="1"/>
  <c r="D68" i="8"/>
  <c r="E22" i="14" s="1"/>
  <c r="C22" i="16" s="1"/>
  <c r="D64" i="8"/>
  <c r="E21" i="14" s="1"/>
  <c r="C21" i="16" s="1"/>
  <c r="D59" i="8"/>
  <c r="E20" i="14" s="1"/>
  <c r="C20" i="16" s="1"/>
  <c r="D30" i="8"/>
  <c r="E10" i="14" s="1"/>
  <c r="C10" i="16" s="1"/>
  <c r="F178" i="5"/>
  <c r="E11" i="16" s="1"/>
  <c r="E12" i="16" s="1"/>
  <c r="F42" i="8"/>
  <c r="I29" i="19" s="1"/>
  <c r="F67" i="8"/>
  <c r="I32" i="19" s="1"/>
  <c r="D37" i="8"/>
  <c r="E17" i="14" s="1"/>
  <c r="C17" i="16" s="1"/>
  <c r="D47" i="8"/>
  <c r="E19" i="14" s="1"/>
  <c r="C19" i="16" s="1"/>
  <c r="D43" i="8"/>
  <c r="E18" i="14" s="1"/>
  <c r="C18" i="16" s="1"/>
  <c r="D74" i="8"/>
  <c r="E24" i="14" s="1"/>
  <c r="C24" i="16" s="1"/>
  <c r="D42" i="17"/>
  <c r="D18" i="8"/>
  <c r="E8" i="14" s="1"/>
  <c r="C8" i="16" s="1"/>
  <c r="D77" i="8"/>
  <c r="E25" i="14" s="1"/>
  <c r="C25" i="16" s="1"/>
  <c r="F46" i="8"/>
  <c r="I30" i="19" s="1"/>
  <c r="F58" i="8"/>
  <c r="I31" i="19" s="1"/>
  <c r="E6" i="14"/>
  <c r="C6" i="16" s="1"/>
  <c r="Z16" i="10"/>
  <c r="B31" i="19" s="1"/>
  <c r="Z19" i="10"/>
  <c r="B34" i="19" s="1"/>
  <c r="Z23" i="10"/>
  <c r="B38" i="19" s="1"/>
  <c r="Z26" i="10"/>
  <c r="B41" i="19" s="1"/>
  <c r="Z22" i="10"/>
  <c r="B37" i="19" s="1"/>
  <c r="Z25" i="10"/>
  <c r="B40" i="19" s="1"/>
  <c r="Z15" i="10"/>
  <c r="B30" i="19" s="1"/>
  <c r="Z24" i="10"/>
  <c r="B39" i="19" s="1"/>
  <c r="Z27" i="10"/>
  <c r="B42" i="19" s="1"/>
  <c r="Z21" i="10"/>
  <c r="B36" i="19" s="1"/>
  <c r="Z18" i="10"/>
  <c r="B33" i="19" s="1"/>
  <c r="Z17" i="10"/>
  <c r="B32" i="19" s="1"/>
  <c r="B29" i="19"/>
  <c r="Z20" i="10"/>
  <c r="B35" i="19" s="1"/>
  <c r="E26" i="16"/>
  <c r="D36" i="14"/>
  <c r="H36" i="14"/>
  <c r="A34" i="16" s="1"/>
  <c r="D24" i="8"/>
  <c r="E9" i="14" s="1"/>
  <c r="C9" i="16" s="1"/>
  <c r="D13" i="8"/>
  <c r="E7" i="14" s="1"/>
  <c r="C7" i="16" s="1"/>
  <c r="E26" i="14" l="1"/>
  <c r="D29" i="14" s="1"/>
  <c r="I43" i="19"/>
  <c r="C26" i="16"/>
  <c r="H34" i="16"/>
  <c r="D34" i="16"/>
  <c r="C12" i="16"/>
  <c r="E12" i="14"/>
  <c r="A29" i="14" s="1"/>
  <c r="G29" i="14" s="1"/>
</calcChain>
</file>

<file path=xl/comments1.xml><?xml version="1.0" encoding="utf-8"?>
<comments xmlns="http://schemas.openxmlformats.org/spreadsheetml/2006/main">
  <authors>
    <author>test</author>
  </authors>
  <commentList>
    <comment ref="H9" authorId="0" shapeId="0">
      <text>
        <r>
          <rPr>
            <b/>
            <sz val="9"/>
            <color indexed="81"/>
            <rFont val="MS P ゴシック"/>
            <family val="3"/>
            <charset val="128"/>
          </rPr>
          <t>年齢を数字で入れてください。</t>
        </r>
      </text>
    </comment>
    <comment ref="H11" authorId="0" shapeId="0">
      <text>
        <r>
          <rPr>
            <b/>
            <sz val="9"/>
            <color indexed="81"/>
            <rFont val="MS P ゴシック"/>
            <family val="3"/>
            <charset val="128"/>
          </rPr>
          <t>年齢を数字で入れてください。</t>
        </r>
      </text>
    </comment>
    <comment ref="H13" authorId="0" shapeId="0">
      <text>
        <r>
          <rPr>
            <b/>
            <sz val="9"/>
            <color indexed="81"/>
            <rFont val="MS P ゴシック"/>
            <family val="3"/>
            <charset val="128"/>
          </rPr>
          <t>年齢を数字で入れてください。</t>
        </r>
      </text>
    </comment>
    <comment ref="H15" authorId="0" shapeId="0">
      <text>
        <r>
          <rPr>
            <b/>
            <sz val="9"/>
            <color indexed="81"/>
            <rFont val="MS P ゴシック"/>
            <family val="3"/>
            <charset val="128"/>
          </rPr>
          <t>年齢を数字で入れてください。</t>
        </r>
      </text>
    </comment>
    <comment ref="H17" authorId="0" shapeId="0">
      <text>
        <r>
          <rPr>
            <b/>
            <sz val="9"/>
            <color indexed="81"/>
            <rFont val="MS P ゴシック"/>
            <family val="3"/>
            <charset val="128"/>
          </rPr>
          <t>年齢を数字で入れてください。</t>
        </r>
      </text>
    </comment>
    <comment ref="H19" authorId="0" shapeId="0">
      <text>
        <r>
          <rPr>
            <b/>
            <sz val="9"/>
            <color indexed="81"/>
            <rFont val="MS P ゴシック"/>
            <family val="3"/>
            <charset val="128"/>
          </rPr>
          <t>年齢を数字で入れてください。</t>
        </r>
      </text>
    </comment>
    <comment ref="H21" authorId="0" shapeId="0">
      <text>
        <r>
          <rPr>
            <b/>
            <sz val="9"/>
            <color indexed="81"/>
            <rFont val="MS P ゴシック"/>
            <family val="3"/>
            <charset val="128"/>
          </rPr>
          <t>年齢を数字で入れてください。</t>
        </r>
      </text>
    </comment>
    <comment ref="H23" authorId="0" shapeId="0">
      <text>
        <r>
          <rPr>
            <b/>
            <sz val="9"/>
            <color indexed="81"/>
            <rFont val="MS P ゴシック"/>
            <family val="3"/>
            <charset val="128"/>
          </rPr>
          <t>年齢を数字で入れてください。</t>
        </r>
      </text>
    </comment>
    <comment ref="H25" authorId="0" shapeId="0">
      <text>
        <r>
          <rPr>
            <b/>
            <sz val="9"/>
            <color indexed="81"/>
            <rFont val="MS P ゴシック"/>
            <family val="3"/>
            <charset val="128"/>
          </rPr>
          <t>年齢を数字で入れてください。</t>
        </r>
      </text>
    </comment>
  </commentList>
</comments>
</file>

<file path=xl/comments2.xml><?xml version="1.0" encoding="utf-8"?>
<comments xmlns="http://schemas.openxmlformats.org/spreadsheetml/2006/main">
  <authors>
    <author>test</author>
  </authors>
  <commentList>
    <comment ref="E3" authorId="0" shapeId="0">
      <text>
        <r>
          <rPr>
            <sz val="9"/>
            <color indexed="81"/>
            <rFont val="MS P ゴシック"/>
            <family val="3"/>
            <charset val="128"/>
          </rPr>
          <t xml:space="preserve">令和６年度末（前年度）の繰越金額を入力してください。
</t>
        </r>
      </text>
    </comment>
  </commentList>
</comments>
</file>

<file path=xl/sharedStrings.xml><?xml version="1.0" encoding="utf-8"?>
<sst xmlns="http://schemas.openxmlformats.org/spreadsheetml/2006/main" count="1176" uniqueCount="317">
  <si>
    <t>支出</t>
    <rPh sb="0" eb="2">
      <t>シシュツ</t>
    </rPh>
    <phoneticPr fontId="2"/>
  </si>
  <si>
    <t>郵送料の支出について</t>
    <rPh sb="0" eb="3">
      <t>ユウソウリョウ</t>
    </rPh>
    <rPh sb="4" eb="6">
      <t>シシュツ</t>
    </rPh>
    <phoneticPr fontId="2"/>
  </si>
  <si>
    <t>収支帳簿</t>
    <rPh sb="0" eb="2">
      <t>シュウシ</t>
    </rPh>
    <rPh sb="2" eb="4">
      <t>チョウボ</t>
    </rPh>
    <phoneticPr fontId="2"/>
  </si>
  <si>
    <t>収支</t>
    <rPh sb="0" eb="1">
      <t>オサム</t>
    </rPh>
    <rPh sb="1" eb="2">
      <t>ササ</t>
    </rPh>
    <phoneticPr fontId="2"/>
  </si>
  <si>
    <t>前年度繰越金</t>
    <rPh sb="0" eb="3">
      <t>ゼンネンド</t>
    </rPh>
    <rPh sb="3" eb="4">
      <t>ク</t>
    </rPh>
    <rPh sb="4" eb="5">
      <t>コ</t>
    </rPh>
    <rPh sb="5" eb="6">
      <t>キン</t>
    </rPh>
    <phoneticPr fontId="2"/>
  </si>
  <si>
    <t>収入</t>
    <rPh sb="0" eb="2">
      <t>シュウニュウ</t>
    </rPh>
    <phoneticPr fontId="2"/>
  </si>
  <si>
    <t>予算額</t>
    <rPh sb="0" eb="3">
      <t>ヨサンガク</t>
    </rPh>
    <phoneticPr fontId="2"/>
  </si>
  <si>
    <t>決算額</t>
    <rPh sb="0" eb="2">
      <t>ケッサン</t>
    </rPh>
    <rPh sb="2" eb="3">
      <t>ガク</t>
    </rPh>
    <phoneticPr fontId="2"/>
  </si>
  <si>
    <t>事務費</t>
    <rPh sb="0" eb="3">
      <t>ジムヒ</t>
    </rPh>
    <phoneticPr fontId="2"/>
  </si>
  <si>
    <t>雑費</t>
    <rPh sb="0" eb="2">
      <t>ザッピ</t>
    </rPh>
    <phoneticPr fontId="2"/>
  </si>
  <si>
    <t>積立金</t>
    <rPh sb="0" eb="2">
      <t>ツミタテ</t>
    </rPh>
    <rPh sb="2" eb="3">
      <t>キン</t>
    </rPh>
    <phoneticPr fontId="2"/>
  </si>
  <si>
    <t>費目</t>
    <rPh sb="0" eb="2">
      <t>ヒモク</t>
    </rPh>
    <phoneticPr fontId="2"/>
  </si>
  <si>
    <t>内容等</t>
    <rPh sb="0" eb="2">
      <t>ナイヨウ</t>
    </rPh>
    <rPh sb="2" eb="3">
      <t>トウ</t>
    </rPh>
    <phoneticPr fontId="2"/>
  </si>
  <si>
    <t>会費収入</t>
    <rPh sb="0" eb="2">
      <t>カイヒ</t>
    </rPh>
    <rPh sb="2" eb="4">
      <t>シュウニュウ</t>
    </rPh>
    <phoneticPr fontId="2"/>
  </si>
  <si>
    <t>団体会費</t>
    <rPh sb="0" eb="2">
      <t>ダンタイ</t>
    </rPh>
    <rPh sb="2" eb="4">
      <t>カイヒ</t>
    </rPh>
    <phoneticPr fontId="2"/>
  </si>
  <si>
    <t>入会金</t>
    <rPh sb="0" eb="3">
      <t>ニュウカイキン</t>
    </rPh>
    <phoneticPr fontId="2"/>
  </si>
  <si>
    <t>団体登録料</t>
    <rPh sb="0" eb="2">
      <t>ダンタイ</t>
    </rPh>
    <rPh sb="2" eb="4">
      <t>トウロク</t>
    </rPh>
    <rPh sb="4" eb="5">
      <t>リョウ</t>
    </rPh>
    <phoneticPr fontId="2"/>
  </si>
  <si>
    <t>選手登録料</t>
    <rPh sb="0" eb="2">
      <t>センシュ</t>
    </rPh>
    <rPh sb="2" eb="4">
      <t>トウロク</t>
    </rPh>
    <rPh sb="4" eb="5">
      <t>リョウ</t>
    </rPh>
    <phoneticPr fontId="2"/>
  </si>
  <si>
    <t>審判員登録料</t>
    <rPh sb="0" eb="3">
      <t>シンパンイン</t>
    </rPh>
    <rPh sb="3" eb="5">
      <t>トウロク</t>
    </rPh>
    <rPh sb="5" eb="6">
      <t>リョウ</t>
    </rPh>
    <phoneticPr fontId="2"/>
  </si>
  <si>
    <t>認定料（昇段等）</t>
    <rPh sb="0" eb="2">
      <t>ニンテイ</t>
    </rPh>
    <rPh sb="2" eb="3">
      <t>リョウ</t>
    </rPh>
    <rPh sb="4" eb="6">
      <t>ショウダン</t>
    </rPh>
    <rPh sb="6" eb="7">
      <t>トウ</t>
    </rPh>
    <phoneticPr fontId="2"/>
  </si>
  <si>
    <t>事業収入</t>
    <rPh sb="0" eb="2">
      <t>ジギョウ</t>
    </rPh>
    <rPh sb="2" eb="4">
      <t>シュウニュウ</t>
    </rPh>
    <phoneticPr fontId="2"/>
  </si>
  <si>
    <t>大会参加料</t>
    <rPh sb="0" eb="2">
      <t>タイカイ</t>
    </rPh>
    <rPh sb="2" eb="5">
      <t>サンカリョウ</t>
    </rPh>
    <phoneticPr fontId="2"/>
  </si>
  <si>
    <t>講習会受講料</t>
    <rPh sb="0" eb="3">
      <t>コウシュウカイ</t>
    </rPh>
    <rPh sb="3" eb="6">
      <t>ジュコウリョウ</t>
    </rPh>
    <phoneticPr fontId="2"/>
  </si>
  <si>
    <t>指導料（謝礼）</t>
    <rPh sb="0" eb="2">
      <t>シドウ</t>
    </rPh>
    <rPh sb="2" eb="3">
      <t>リョウ</t>
    </rPh>
    <rPh sb="4" eb="6">
      <t>シャレイ</t>
    </rPh>
    <phoneticPr fontId="2"/>
  </si>
  <si>
    <t>補助金収入</t>
    <rPh sb="0" eb="3">
      <t>ホジョキン</t>
    </rPh>
    <rPh sb="3" eb="5">
      <t>シュウニュウ</t>
    </rPh>
    <phoneticPr fontId="2"/>
  </si>
  <si>
    <t>市・県</t>
    <rPh sb="0" eb="1">
      <t>シ</t>
    </rPh>
    <rPh sb="2" eb="3">
      <t>ケン</t>
    </rPh>
    <phoneticPr fontId="2"/>
  </si>
  <si>
    <t>平体協</t>
    <rPh sb="0" eb="1">
      <t>ヒラ</t>
    </rPh>
    <rPh sb="1" eb="3">
      <t>タイキョウ</t>
    </rPh>
    <phoneticPr fontId="2"/>
  </si>
  <si>
    <t>県加盟団体</t>
    <rPh sb="0" eb="1">
      <t>ケン</t>
    </rPh>
    <rPh sb="1" eb="3">
      <t>カメイ</t>
    </rPh>
    <rPh sb="3" eb="5">
      <t>ダンタイ</t>
    </rPh>
    <phoneticPr fontId="2"/>
  </si>
  <si>
    <t>まちづくり財団</t>
    <rPh sb="5" eb="7">
      <t>ザイダン</t>
    </rPh>
    <phoneticPr fontId="2"/>
  </si>
  <si>
    <t>委託金収入</t>
    <rPh sb="0" eb="2">
      <t>イタク</t>
    </rPh>
    <rPh sb="2" eb="3">
      <t>キン</t>
    </rPh>
    <rPh sb="3" eb="5">
      <t>シュウニュウ</t>
    </rPh>
    <phoneticPr fontId="2"/>
  </si>
  <si>
    <t>項目</t>
    <rPh sb="0" eb="2">
      <t>コウモク</t>
    </rPh>
    <phoneticPr fontId="2"/>
  </si>
  <si>
    <t>会員会費</t>
    <rPh sb="0" eb="1">
      <t>カイ</t>
    </rPh>
    <rPh sb="1" eb="2">
      <t>イン</t>
    </rPh>
    <rPh sb="2" eb="3">
      <t>カイ</t>
    </rPh>
    <rPh sb="3" eb="4">
      <t>ヒ</t>
    </rPh>
    <phoneticPr fontId="2"/>
  </si>
  <si>
    <t>その他</t>
    <rPh sb="2" eb="3">
      <t>タ</t>
    </rPh>
    <phoneticPr fontId="2"/>
  </si>
  <si>
    <t>雑収入</t>
    <rPh sb="0" eb="3">
      <t>ザツシュウニュウ</t>
    </rPh>
    <phoneticPr fontId="2"/>
  </si>
  <si>
    <t>預金利子</t>
    <rPh sb="0" eb="2">
      <t>ヨキン</t>
    </rPh>
    <rPh sb="2" eb="4">
      <t>リシ</t>
    </rPh>
    <phoneticPr fontId="2"/>
  </si>
  <si>
    <t>協賛金</t>
    <rPh sb="0" eb="3">
      <t>キョウサンキン</t>
    </rPh>
    <phoneticPr fontId="2"/>
  </si>
  <si>
    <t>広告代</t>
    <rPh sb="0" eb="2">
      <t>コウコク</t>
    </rPh>
    <rPh sb="2" eb="3">
      <t>ダイ</t>
    </rPh>
    <phoneticPr fontId="2"/>
  </si>
  <si>
    <t>販売手数料</t>
    <rPh sb="0" eb="2">
      <t>ハンバイ</t>
    </rPh>
    <rPh sb="2" eb="5">
      <t>テスウリョウ</t>
    </rPh>
    <phoneticPr fontId="2"/>
  </si>
  <si>
    <t>積立取崩し</t>
    <rPh sb="0" eb="2">
      <t>ツミタテ</t>
    </rPh>
    <rPh sb="2" eb="4">
      <t>トリクズ</t>
    </rPh>
    <phoneticPr fontId="2"/>
  </si>
  <si>
    <t>前年度繰越金</t>
    <rPh sb="0" eb="3">
      <t>ゼンネンド</t>
    </rPh>
    <rPh sb="3" eb="5">
      <t>クリコシ</t>
    </rPh>
    <rPh sb="5" eb="6">
      <t>キン</t>
    </rPh>
    <phoneticPr fontId="2"/>
  </si>
  <si>
    <t>印刷製本費</t>
    <rPh sb="0" eb="2">
      <t>インサツ</t>
    </rPh>
    <rPh sb="2" eb="4">
      <t>セイホン</t>
    </rPh>
    <rPh sb="4" eb="5">
      <t>ヒ</t>
    </rPh>
    <phoneticPr fontId="2"/>
  </si>
  <si>
    <t>通信運搬費</t>
    <rPh sb="0" eb="2">
      <t>ツウシン</t>
    </rPh>
    <rPh sb="2" eb="4">
      <t>ウンパン</t>
    </rPh>
    <rPh sb="4" eb="5">
      <t>ヒ</t>
    </rPh>
    <phoneticPr fontId="2"/>
  </si>
  <si>
    <t>消耗品費</t>
    <rPh sb="0" eb="2">
      <t>ショウモウ</t>
    </rPh>
    <rPh sb="2" eb="3">
      <t>ヒン</t>
    </rPh>
    <rPh sb="3" eb="4">
      <t>ヒ</t>
    </rPh>
    <phoneticPr fontId="2"/>
  </si>
  <si>
    <t>講習会費</t>
    <rPh sb="0" eb="3">
      <t>コウシュウカイ</t>
    </rPh>
    <rPh sb="3" eb="4">
      <t>ヒ</t>
    </rPh>
    <phoneticPr fontId="2"/>
  </si>
  <si>
    <t>講師謝礼</t>
    <rPh sb="0" eb="2">
      <t>コウシ</t>
    </rPh>
    <rPh sb="2" eb="4">
      <t>シャレイ</t>
    </rPh>
    <phoneticPr fontId="2"/>
  </si>
  <si>
    <t>事業費</t>
    <rPh sb="0" eb="2">
      <t>ジギョウ</t>
    </rPh>
    <rPh sb="2" eb="3">
      <t>ヒ</t>
    </rPh>
    <phoneticPr fontId="2"/>
  </si>
  <si>
    <t>選手派遣費</t>
    <rPh sb="0" eb="2">
      <t>センシュ</t>
    </rPh>
    <rPh sb="2" eb="4">
      <t>ハケン</t>
    </rPh>
    <rPh sb="4" eb="5">
      <t>ヒ</t>
    </rPh>
    <phoneticPr fontId="2"/>
  </si>
  <si>
    <t>広報費</t>
    <rPh sb="0" eb="2">
      <t>コウホウ</t>
    </rPh>
    <rPh sb="2" eb="3">
      <t>ヒ</t>
    </rPh>
    <phoneticPr fontId="2"/>
  </si>
  <si>
    <t>役務費</t>
    <rPh sb="0" eb="2">
      <t>エキム</t>
    </rPh>
    <rPh sb="2" eb="3">
      <t>ヒ</t>
    </rPh>
    <phoneticPr fontId="2"/>
  </si>
  <si>
    <t>下部組織補助金</t>
    <rPh sb="0" eb="2">
      <t>カブ</t>
    </rPh>
    <rPh sb="2" eb="4">
      <t>ソシキ</t>
    </rPh>
    <rPh sb="4" eb="7">
      <t>ホジョキン</t>
    </rPh>
    <phoneticPr fontId="2"/>
  </si>
  <si>
    <t>備品費</t>
    <rPh sb="0" eb="2">
      <t>ビヒン</t>
    </rPh>
    <rPh sb="2" eb="3">
      <t>ヒ</t>
    </rPh>
    <phoneticPr fontId="2"/>
  </si>
  <si>
    <t>賞状・賞品代</t>
    <rPh sb="0" eb="2">
      <t>ショウジョウ</t>
    </rPh>
    <rPh sb="3" eb="5">
      <t>ショウヒン</t>
    </rPh>
    <rPh sb="5" eb="6">
      <t>ダイ</t>
    </rPh>
    <phoneticPr fontId="2"/>
  </si>
  <si>
    <t>会場使用料</t>
    <rPh sb="0" eb="2">
      <t>カイジョウ</t>
    </rPh>
    <rPh sb="2" eb="5">
      <t>シヨウリョウ</t>
    </rPh>
    <phoneticPr fontId="2"/>
  </si>
  <si>
    <t>講習会</t>
    <rPh sb="0" eb="3">
      <t>コウシュウカイ</t>
    </rPh>
    <phoneticPr fontId="2"/>
  </si>
  <si>
    <t>大会</t>
    <rPh sb="0" eb="2">
      <t>タイカイ</t>
    </rPh>
    <phoneticPr fontId="2"/>
  </si>
  <si>
    <t>分担金・負担金</t>
    <rPh sb="0" eb="3">
      <t>ブンタンキン</t>
    </rPh>
    <rPh sb="4" eb="7">
      <t>フタンキン</t>
    </rPh>
    <phoneticPr fontId="2"/>
  </si>
  <si>
    <t>旅費交通費</t>
    <rPh sb="0" eb="2">
      <t>リョヒ</t>
    </rPh>
    <rPh sb="2" eb="5">
      <t>コウツウヒ</t>
    </rPh>
    <phoneticPr fontId="2"/>
  </si>
  <si>
    <t>役員・審判等</t>
    <rPh sb="0" eb="2">
      <t>ヤクイン</t>
    </rPh>
    <rPh sb="3" eb="5">
      <t>シンパン</t>
    </rPh>
    <rPh sb="5" eb="6">
      <t>トウ</t>
    </rPh>
    <phoneticPr fontId="2"/>
  </si>
  <si>
    <t>保険料</t>
    <rPh sb="0" eb="3">
      <t>ホケンリョウ</t>
    </rPh>
    <phoneticPr fontId="2"/>
  </si>
  <si>
    <t>役員・審判・選手等</t>
    <rPh sb="0" eb="2">
      <t>ヤクイン</t>
    </rPh>
    <rPh sb="3" eb="5">
      <t>シンパン</t>
    </rPh>
    <rPh sb="6" eb="8">
      <t>センシュ</t>
    </rPh>
    <rPh sb="8" eb="9">
      <t>トウ</t>
    </rPh>
    <phoneticPr fontId="2"/>
  </si>
  <si>
    <t>収入科目</t>
    <rPh sb="0" eb="2">
      <t>シュウニュウ</t>
    </rPh>
    <rPh sb="2" eb="4">
      <t>カモク</t>
    </rPh>
    <phoneticPr fontId="2"/>
  </si>
  <si>
    <t>科目№</t>
    <rPh sb="0" eb="2">
      <t>カモク</t>
    </rPh>
    <phoneticPr fontId="2"/>
  </si>
  <si>
    <t>費目№</t>
    <rPh sb="0" eb="2">
      <t>ヒモク</t>
    </rPh>
    <phoneticPr fontId="2"/>
  </si>
  <si>
    <t>支出費目</t>
    <phoneticPr fontId="2"/>
  </si>
  <si>
    <t>※収支帳簿の最初に記載</t>
    <rPh sb="1" eb="3">
      <t>シュウシ</t>
    </rPh>
    <rPh sb="3" eb="5">
      <t>チョウボ</t>
    </rPh>
    <rPh sb="6" eb="8">
      <t>サイショ</t>
    </rPh>
    <rPh sb="9" eb="11">
      <t>キサイ</t>
    </rPh>
    <phoneticPr fontId="2"/>
  </si>
  <si>
    <t>会議※</t>
    <rPh sb="0" eb="2">
      <t>カイギ</t>
    </rPh>
    <phoneticPr fontId="2"/>
  </si>
  <si>
    <t>会議費※</t>
    <rPh sb="0" eb="3">
      <t>カイギヒ</t>
    </rPh>
    <phoneticPr fontId="2"/>
  </si>
  <si>
    <t>食糧費（お茶等）※</t>
    <rPh sb="0" eb="3">
      <t>ショクリョウヒ</t>
    </rPh>
    <rPh sb="5" eb="6">
      <t>チャ</t>
    </rPh>
    <rPh sb="6" eb="7">
      <t>トウ</t>
    </rPh>
    <phoneticPr fontId="2"/>
  </si>
  <si>
    <t>まちづくり財団受託事業費※</t>
    <rPh sb="5" eb="7">
      <t>ザイダン</t>
    </rPh>
    <rPh sb="7" eb="9">
      <t>ジュタク</t>
    </rPh>
    <rPh sb="9" eb="11">
      <t>ジギョウ</t>
    </rPh>
    <rPh sb="11" eb="12">
      <t>ヒ</t>
    </rPh>
    <phoneticPr fontId="2"/>
  </si>
  <si>
    <t>市総体受託事業費※</t>
    <rPh sb="0" eb="1">
      <t>シ</t>
    </rPh>
    <rPh sb="1" eb="3">
      <t>ソウタイ</t>
    </rPh>
    <rPh sb="3" eb="5">
      <t>ジュタク</t>
    </rPh>
    <rPh sb="5" eb="7">
      <t>ジギョウ</t>
    </rPh>
    <rPh sb="7" eb="8">
      <t>ヒ</t>
    </rPh>
    <phoneticPr fontId="2"/>
  </si>
  <si>
    <t>その他受託事業費※</t>
    <rPh sb="2" eb="3">
      <t>タ</t>
    </rPh>
    <rPh sb="3" eb="5">
      <t>ジュタク</t>
    </rPh>
    <rPh sb="5" eb="7">
      <t>ジギョウ</t>
    </rPh>
    <rPh sb="7" eb="8">
      <t>ヒ</t>
    </rPh>
    <phoneticPr fontId="2"/>
  </si>
  <si>
    <t>平体協※</t>
    <rPh sb="0" eb="1">
      <t>ヒラ</t>
    </rPh>
    <rPh sb="1" eb="3">
      <t>タイキョウ</t>
    </rPh>
    <phoneticPr fontId="2"/>
  </si>
  <si>
    <t>県体協※</t>
    <rPh sb="0" eb="1">
      <t>ケン</t>
    </rPh>
    <rPh sb="1" eb="3">
      <t>タイキョウ</t>
    </rPh>
    <phoneticPr fontId="2"/>
  </si>
  <si>
    <t>その他※</t>
    <rPh sb="2" eb="3">
      <t>タ</t>
    </rPh>
    <phoneticPr fontId="2"/>
  </si>
  <si>
    <t>慶弔費※</t>
    <rPh sb="0" eb="2">
      <t>ケイチョウ</t>
    </rPh>
    <rPh sb="2" eb="3">
      <t>ヒ</t>
    </rPh>
    <phoneticPr fontId="2"/>
  </si>
  <si>
    <t>積立金※</t>
    <rPh sb="0" eb="2">
      <t>ツミタテ</t>
    </rPh>
    <rPh sb="2" eb="3">
      <t>キン</t>
    </rPh>
    <phoneticPr fontId="2"/>
  </si>
  <si>
    <t>詳細費目合計</t>
    <rPh sb="0" eb="2">
      <t>ショウサイ</t>
    </rPh>
    <rPh sb="2" eb="4">
      <t>ヒモク</t>
    </rPh>
    <rPh sb="4" eb="6">
      <t>ゴウケイ</t>
    </rPh>
    <phoneticPr fontId="2"/>
  </si>
  <si>
    <t>費目合計</t>
    <rPh sb="0" eb="2">
      <t>ヒモク</t>
    </rPh>
    <rPh sb="2" eb="4">
      <t>ゴウケイ</t>
    </rPh>
    <phoneticPr fontId="2"/>
  </si>
  <si>
    <t>第１回理事会会場使用料</t>
    <rPh sb="0" eb="1">
      <t>ダイ</t>
    </rPh>
    <rPh sb="2" eb="3">
      <t>カイ</t>
    </rPh>
    <rPh sb="3" eb="6">
      <t>リジカイ</t>
    </rPh>
    <rPh sb="6" eb="8">
      <t>カイジョウ</t>
    </rPh>
    <rPh sb="8" eb="11">
      <t>シヨウリョウ</t>
    </rPh>
    <phoneticPr fontId="2"/>
  </si>
  <si>
    <t>少年少女水泳大会参加料</t>
    <rPh sb="0" eb="2">
      <t>ショウネン</t>
    </rPh>
    <rPh sb="2" eb="4">
      <t>ショウジョ</t>
    </rPh>
    <rPh sb="4" eb="6">
      <t>スイエイ</t>
    </rPh>
    <rPh sb="6" eb="8">
      <t>タイカイ</t>
    </rPh>
    <rPh sb="8" eb="11">
      <t>サンカリョウ</t>
    </rPh>
    <phoneticPr fontId="2"/>
  </si>
  <si>
    <t>大会名（大会に係る収支経費は大会名を記載）</t>
    <rPh sb="0" eb="2">
      <t>タイカイ</t>
    </rPh>
    <rPh sb="2" eb="3">
      <t>メイ</t>
    </rPh>
    <rPh sb="4" eb="6">
      <t>タイカイ</t>
    </rPh>
    <rPh sb="7" eb="8">
      <t>カカ</t>
    </rPh>
    <rPh sb="9" eb="11">
      <t>シュウシ</t>
    </rPh>
    <rPh sb="11" eb="13">
      <t>ケイヒ</t>
    </rPh>
    <rPh sb="14" eb="16">
      <t>タイカイ</t>
    </rPh>
    <rPh sb="16" eb="17">
      <t>メイ</t>
    </rPh>
    <rPh sb="18" eb="20">
      <t>キサイ</t>
    </rPh>
    <phoneticPr fontId="2"/>
  </si>
  <si>
    <t>平成30年度少年少女水泳大会</t>
    <rPh sb="0" eb="2">
      <t>ヘイセイ</t>
    </rPh>
    <rPh sb="4" eb="5">
      <t>ネン</t>
    </rPh>
    <rPh sb="5" eb="6">
      <t>ド</t>
    </rPh>
    <rPh sb="6" eb="8">
      <t>ショウネン</t>
    </rPh>
    <rPh sb="8" eb="10">
      <t>ショウジョ</t>
    </rPh>
    <rPh sb="10" eb="12">
      <t>スイエイ</t>
    </rPh>
    <rPh sb="12" eb="14">
      <t>タイカイ</t>
    </rPh>
    <phoneticPr fontId="2"/>
  </si>
  <si>
    <t>科目・費目№</t>
    <rPh sb="0" eb="2">
      <t>カモク</t>
    </rPh>
    <rPh sb="3" eb="5">
      <t>ヒモク</t>
    </rPh>
    <phoneticPr fontId="2"/>
  </si>
  <si>
    <t>科目・費目</t>
    <rPh sb="0" eb="2">
      <t>カモク</t>
    </rPh>
    <rPh sb="3" eb="5">
      <t>ヒモク</t>
    </rPh>
    <phoneticPr fontId="2"/>
  </si>
  <si>
    <t>団体名</t>
    <phoneticPr fontId="2"/>
  </si>
  <si>
    <t>事業名</t>
    <rPh sb="0" eb="2">
      <t>ジギョウ</t>
    </rPh>
    <rPh sb="2" eb="3">
      <t>メイ</t>
    </rPh>
    <phoneticPr fontId="2"/>
  </si>
  <si>
    <t>区分</t>
    <rPh sb="0" eb="2">
      <t>クブン</t>
    </rPh>
    <phoneticPr fontId="2"/>
  </si>
  <si>
    <t>会場</t>
    <rPh sb="0" eb="2">
      <t>カイジョウ</t>
    </rPh>
    <phoneticPr fontId="2"/>
  </si>
  <si>
    <t>参加人数</t>
    <rPh sb="0" eb="2">
      <t>サンカ</t>
    </rPh>
    <rPh sb="2" eb="4">
      <t>ニンズウ</t>
    </rPh>
    <phoneticPr fontId="2"/>
  </si>
  <si>
    <t>月</t>
    <rPh sb="0" eb="1">
      <t>ガツ</t>
    </rPh>
    <phoneticPr fontId="2"/>
  </si>
  <si>
    <t>日</t>
    <rPh sb="0" eb="1">
      <t>ニチ</t>
    </rPh>
    <phoneticPr fontId="2"/>
  </si>
  <si>
    <t>※区分の派遣Aは(役員、審判員等)、派遣Bは（監督、選手）</t>
    <rPh sb="4" eb="6">
      <t>ハケン</t>
    </rPh>
    <rPh sb="12" eb="15">
      <t>シンパンイン</t>
    </rPh>
    <rPh sb="15" eb="16">
      <t>トウ</t>
    </rPh>
    <rPh sb="23" eb="25">
      <t>カントク</t>
    </rPh>
    <rPh sb="26" eb="28">
      <t>センシュ</t>
    </rPh>
    <phoneticPr fontId="2"/>
  </si>
  <si>
    <t>団体名　　　　　　　　　　</t>
  </si>
  <si>
    <t>団体メール
アドレス　　　　　　　　　</t>
    <phoneticPr fontId="2"/>
  </si>
  <si>
    <t>住所</t>
    <rPh sb="0" eb="2">
      <t>ジュウショ</t>
    </rPh>
    <phoneticPr fontId="2"/>
  </si>
  <si>
    <t>会長</t>
    <rPh sb="0" eb="2">
      <t>カイチョウ</t>
    </rPh>
    <phoneticPr fontId="2"/>
  </si>
  <si>
    <t>自宅</t>
    <rPh sb="0" eb="2">
      <t>ジタク</t>
    </rPh>
    <phoneticPr fontId="2"/>
  </si>
  <si>
    <t>携帯</t>
    <rPh sb="0" eb="2">
      <t>ケイタイ</t>
    </rPh>
    <phoneticPr fontId="2"/>
  </si>
  <si>
    <t>※　前年度役員と変更がない場合も提出してください。</t>
    <rPh sb="2" eb="3">
      <t>ゼン</t>
    </rPh>
    <phoneticPr fontId="2"/>
  </si>
  <si>
    <t>※　記載された事項については本協会以外には使用いたしません。</t>
    <rPh sb="2" eb="4">
      <t>キサイ</t>
    </rPh>
    <rPh sb="7" eb="9">
      <t>ジコウ</t>
    </rPh>
    <rPh sb="14" eb="15">
      <t>ホン</t>
    </rPh>
    <rPh sb="15" eb="17">
      <t>キョウカイ</t>
    </rPh>
    <rPh sb="17" eb="19">
      <t>イガイ</t>
    </rPh>
    <rPh sb="21" eb="23">
      <t>シヨウ</t>
    </rPh>
    <phoneticPr fontId="2"/>
  </si>
  <si>
    <t>団体数</t>
    <rPh sb="0" eb="2">
      <t>ダンタイ</t>
    </rPh>
    <rPh sb="2" eb="3">
      <t>スウ</t>
    </rPh>
    <phoneticPr fontId="2"/>
  </si>
  <si>
    <t>男</t>
    <rPh sb="0" eb="1">
      <t>オトコ</t>
    </rPh>
    <phoneticPr fontId="2"/>
  </si>
  <si>
    <t>女</t>
    <rPh sb="0" eb="1">
      <t>オンナ</t>
    </rPh>
    <phoneticPr fontId="2"/>
  </si>
  <si>
    <t>合計</t>
    <rPh sb="0" eb="2">
      <t>ゴウケイ</t>
    </rPh>
    <phoneticPr fontId="2"/>
  </si>
  <si>
    <t>団体名</t>
    <rPh sb="0" eb="2">
      <t>ダンタイ</t>
    </rPh>
    <rPh sb="2" eb="3">
      <t>メイ</t>
    </rPh>
    <phoneticPr fontId="2"/>
  </si>
  <si>
    <t>【収入】</t>
    <rPh sb="1" eb="3">
      <t>シュウニュウ</t>
    </rPh>
    <phoneticPr fontId="2"/>
  </si>
  <si>
    <t>備考</t>
    <rPh sb="0" eb="2">
      <t>ビコウ</t>
    </rPh>
    <phoneticPr fontId="2"/>
  </si>
  <si>
    <t>会費、登録料等</t>
    <rPh sb="0" eb="2">
      <t>カイヒ</t>
    </rPh>
    <rPh sb="3" eb="5">
      <t>トウロク</t>
    </rPh>
    <rPh sb="5" eb="6">
      <t>リョウ</t>
    </rPh>
    <rPh sb="6" eb="7">
      <t>トウ</t>
    </rPh>
    <phoneticPr fontId="2"/>
  </si>
  <si>
    <t>事業実施による収入、指導料等</t>
    <rPh sb="0" eb="2">
      <t>ジギョウ</t>
    </rPh>
    <rPh sb="2" eb="4">
      <t>ジッシ</t>
    </rPh>
    <rPh sb="7" eb="9">
      <t>シュウニュウ</t>
    </rPh>
    <rPh sb="10" eb="12">
      <t>シドウ</t>
    </rPh>
    <rPh sb="12" eb="13">
      <t>リョウ</t>
    </rPh>
    <rPh sb="13" eb="14">
      <t>トウ</t>
    </rPh>
    <phoneticPr fontId="2"/>
  </si>
  <si>
    <t>会場費助成、市・県・体協からの助成等</t>
    <rPh sb="0" eb="2">
      <t>カイジョウ</t>
    </rPh>
    <rPh sb="2" eb="3">
      <t>ヒ</t>
    </rPh>
    <rPh sb="3" eb="5">
      <t>ジョセイ</t>
    </rPh>
    <rPh sb="6" eb="7">
      <t>シ</t>
    </rPh>
    <rPh sb="8" eb="9">
      <t>ケン</t>
    </rPh>
    <rPh sb="10" eb="12">
      <t>タイキョウ</t>
    </rPh>
    <rPh sb="15" eb="17">
      <t>ジョセイ</t>
    </rPh>
    <rPh sb="17" eb="18">
      <t>トウ</t>
    </rPh>
    <phoneticPr fontId="2"/>
  </si>
  <si>
    <t>市・県・体協・まちづくり財団からの委託金</t>
    <rPh sb="0" eb="1">
      <t>シ</t>
    </rPh>
    <rPh sb="1" eb="2">
      <t>スケイチ</t>
    </rPh>
    <rPh sb="2" eb="3">
      <t>ケン</t>
    </rPh>
    <rPh sb="4" eb="6">
      <t>タイキョウ</t>
    </rPh>
    <rPh sb="12" eb="14">
      <t>ザイダン</t>
    </rPh>
    <rPh sb="17" eb="19">
      <t>イタク</t>
    </rPh>
    <rPh sb="19" eb="20">
      <t>キン</t>
    </rPh>
    <phoneticPr fontId="2"/>
  </si>
  <si>
    <t>協賛金、預金利子、積立金取り崩し等</t>
    <rPh sb="0" eb="3">
      <t>キョウサンキン</t>
    </rPh>
    <rPh sb="4" eb="6">
      <t>ヨキン</t>
    </rPh>
    <rPh sb="6" eb="8">
      <t>リシ</t>
    </rPh>
    <rPh sb="9" eb="11">
      <t>ツミタテ</t>
    </rPh>
    <rPh sb="11" eb="12">
      <t>キン</t>
    </rPh>
    <rPh sb="12" eb="13">
      <t>ト</t>
    </rPh>
    <rPh sb="14" eb="15">
      <t>クズ</t>
    </rPh>
    <rPh sb="16" eb="17">
      <t>トウ</t>
    </rPh>
    <phoneticPr fontId="2"/>
  </si>
  <si>
    <t>前年度からの繰越金</t>
    <rPh sb="0" eb="3">
      <t>ゼンネンド</t>
    </rPh>
    <rPh sb="6" eb="8">
      <t>クリコシ</t>
    </rPh>
    <rPh sb="8" eb="9">
      <t>キン</t>
    </rPh>
    <phoneticPr fontId="2"/>
  </si>
  <si>
    <t>【支出】</t>
    <rPh sb="1" eb="3">
      <t>シシュツ</t>
    </rPh>
    <phoneticPr fontId="2"/>
  </si>
  <si>
    <t>会議費、印刷製本費、通信運搬費、消耗品費等</t>
    <rPh sb="0" eb="3">
      <t>カイギヒ</t>
    </rPh>
    <rPh sb="4" eb="6">
      <t>インサツ</t>
    </rPh>
    <rPh sb="6" eb="8">
      <t>セイホン</t>
    </rPh>
    <rPh sb="8" eb="9">
      <t>ヒ</t>
    </rPh>
    <rPh sb="10" eb="12">
      <t>ツウシン</t>
    </rPh>
    <rPh sb="12" eb="14">
      <t>ウンパン</t>
    </rPh>
    <rPh sb="14" eb="15">
      <t>ヒ</t>
    </rPh>
    <rPh sb="16" eb="18">
      <t>ショウモウ</t>
    </rPh>
    <rPh sb="18" eb="19">
      <t>ヒン</t>
    </rPh>
    <rPh sb="19" eb="20">
      <t>ヒ</t>
    </rPh>
    <rPh sb="20" eb="21">
      <t>トウ</t>
    </rPh>
    <phoneticPr fontId="2"/>
  </si>
  <si>
    <t>講習会費等</t>
    <rPh sb="0" eb="3">
      <t>コウシュウカイ</t>
    </rPh>
    <rPh sb="3" eb="4">
      <t>ヒ</t>
    </rPh>
    <rPh sb="4" eb="5">
      <t>トウ</t>
    </rPh>
    <phoneticPr fontId="2"/>
  </si>
  <si>
    <t>受託事業、選手派遣、広報、渉外、補助金、備品、褒章費等</t>
    <rPh sb="0" eb="2">
      <t>ジュタク</t>
    </rPh>
    <rPh sb="2" eb="4">
      <t>ジギョウ</t>
    </rPh>
    <rPh sb="5" eb="7">
      <t>センシュ</t>
    </rPh>
    <rPh sb="7" eb="9">
      <t>ハケン</t>
    </rPh>
    <rPh sb="10" eb="12">
      <t>コウホウ</t>
    </rPh>
    <rPh sb="13" eb="15">
      <t>ショウガイ</t>
    </rPh>
    <rPh sb="16" eb="19">
      <t>ホジョキン</t>
    </rPh>
    <rPh sb="20" eb="22">
      <t>ビヒン</t>
    </rPh>
    <rPh sb="23" eb="25">
      <t>ホウショウ</t>
    </rPh>
    <rPh sb="25" eb="26">
      <t>ヒ</t>
    </rPh>
    <rPh sb="26" eb="27">
      <t>トウ</t>
    </rPh>
    <phoneticPr fontId="2"/>
  </si>
  <si>
    <t>会場使用料、賃借料等</t>
    <rPh sb="0" eb="2">
      <t>カイジョウ</t>
    </rPh>
    <rPh sb="2" eb="5">
      <t>シヨウリョウ</t>
    </rPh>
    <rPh sb="6" eb="9">
      <t>チンシャクリョウ</t>
    </rPh>
    <rPh sb="9" eb="10">
      <t>トウ</t>
    </rPh>
    <phoneticPr fontId="2"/>
  </si>
  <si>
    <t>上部団体への登録料及び分担金等</t>
    <rPh sb="0" eb="2">
      <t>ジョウブ</t>
    </rPh>
    <rPh sb="2" eb="4">
      <t>ダンタイ</t>
    </rPh>
    <rPh sb="6" eb="8">
      <t>トウロク</t>
    </rPh>
    <rPh sb="8" eb="9">
      <t>リョウ</t>
    </rPh>
    <rPh sb="9" eb="10">
      <t>オヨ</t>
    </rPh>
    <rPh sb="11" eb="14">
      <t>ブンタンキン</t>
    </rPh>
    <rPh sb="14" eb="15">
      <t>トウ</t>
    </rPh>
    <phoneticPr fontId="2"/>
  </si>
  <si>
    <t>役員、審判等の派遣に係る旅費</t>
    <rPh sb="0" eb="2">
      <t>ヤクイン</t>
    </rPh>
    <rPh sb="3" eb="5">
      <t>シンパン</t>
    </rPh>
    <rPh sb="5" eb="6">
      <t>トウ</t>
    </rPh>
    <rPh sb="7" eb="9">
      <t>ハケン</t>
    </rPh>
    <rPh sb="10" eb="11">
      <t>カカ</t>
    </rPh>
    <rPh sb="12" eb="14">
      <t>リョヒ</t>
    </rPh>
    <phoneticPr fontId="2"/>
  </si>
  <si>
    <t>慶弔費等</t>
    <rPh sb="0" eb="2">
      <t>ケイチョウ</t>
    </rPh>
    <rPh sb="2" eb="3">
      <t>ヒ</t>
    </rPh>
    <rPh sb="3" eb="4">
      <t>トウ</t>
    </rPh>
    <phoneticPr fontId="2"/>
  </si>
  <si>
    <t>収入決算額</t>
    <rPh sb="0" eb="2">
      <t>シュウニュウ</t>
    </rPh>
    <rPh sb="2" eb="4">
      <t>ケッサン</t>
    </rPh>
    <rPh sb="4" eb="5">
      <t>ガク</t>
    </rPh>
    <phoneticPr fontId="2"/>
  </si>
  <si>
    <t>支出決算額</t>
    <rPh sb="0" eb="2">
      <t>シシュツ</t>
    </rPh>
    <rPh sb="2" eb="4">
      <t>ケッサン</t>
    </rPh>
    <rPh sb="4" eb="5">
      <t>ガク</t>
    </rPh>
    <phoneticPr fontId="2"/>
  </si>
  <si>
    <t>次年度繰越金</t>
    <rPh sb="0" eb="3">
      <t>ジネンド</t>
    </rPh>
    <rPh sb="3" eb="5">
      <t>クリコシ</t>
    </rPh>
    <rPh sb="5" eb="6">
      <t>キン</t>
    </rPh>
    <phoneticPr fontId="2"/>
  </si>
  <si>
    <t>－</t>
    <phoneticPr fontId="2"/>
  </si>
  <si>
    <t>＝</t>
    <phoneticPr fontId="2"/>
  </si>
  <si>
    <t>【積立金】</t>
    <rPh sb="1" eb="3">
      <t>ツミタテ</t>
    </rPh>
    <rPh sb="3" eb="4">
      <t>キン</t>
    </rPh>
    <phoneticPr fontId="2"/>
  </si>
  <si>
    <t>本年度積立額</t>
    <rPh sb="0" eb="3">
      <t>ホンネンド</t>
    </rPh>
    <rPh sb="3" eb="5">
      <t>ツミタテ</t>
    </rPh>
    <rPh sb="5" eb="6">
      <t>ガク</t>
    </rPh>
    <phoneticPr fontId="2"/>
  </si>
  <si>
    <t>本年度取崩額</t>
    <rPh sb="0" eb="2">
      <t>ホンネン</t>
    </rPh>
    <rPh sb="2" eb="3">
      <t>ド</t>
    </rPh>
    <rPh sb="3" eb="5">
      <t>トリクズ</t>
    </rPh>
    <rPh sb="5" eb="6">
      <t>ガク</t>
    </rPh>
    <phoneticPr fontId="2"/>
  </si>
  <si>
    <t>積立金累計額</t>
    <rPh sb="0" eb="2">
      <t>ツミタテ</t>
    </rPh>
    <rPh sb="2" eb="3">
      <t>キン</t>
    </rPh>
    <rPh sb="3" eb="5">
      <t>ルイケイ</t>
    </rPh>
    <rPh sb="5" eb="6">
      <t>ガク</t>
    </rPh>
    <phoneticPr fontId="2"/>
  </si>
  <si>
    <t>現在までの積立金額</t>
    <rPh sb="0" eb="2">
      <t>ゲンザイ</t>
    </rPh>
    <rPh sb="5" eb="7">
      <t>ツミタテ</t>
    </rPh>
    <rPh sb="7" eb="9">
      <t>キンガク</t>
    </rPh>
    <phoneticPr fontId="2"/>
  </si>
  <si>
    <t>決算年度の積立額</t>
    <rPh sb="0" eb="2">
      <t>ケッサン</t>
    </rPh>
    <rPh sb="2" eb="3">
      <t>ネン</t>
    </rPh>
    <rPh sb="3" eb="4">
      <t>ド</t>
    </rPh>
    <rPh sb="5" eb="7">
      <t>ツミタテ</t>
    </rPh>
    <rPh sb="7" eb="8">
      <t>ガク</t>
    </rPh>
    <phoneticPr fontId="2"/>
  </si>
  <si>
    <t>決算年度の積立取崩し金額</t>
    <rPh sb="0" eb="2">
      <t>ケッサン</t>
    </rPh>
    <rPh sb="2" eb="3">
      <t>ネン</t>
    </rPh>
    <rPh sb="3" eb="4">
      <t>ド</t>
    </rPh>
    <rPh sb="5" eb="7">
      <t>ツミタテ</t>
    </rPh>
    <rPh sb="7" eb="9">
      <t>トリクズ</t>
    </rPh>
    <rPh sb="10" eb="12">
      <t>キンガク</t>
    </rPh>
    <phoneticPr fontId="2"/>
  </si>
  <si>
    <t>積立金累計額</t>
    <phoneticPr fontId="2"/>
  </si>
  <si>
    <t>※【積立金】</t>
    <rPh sb="2" eb="4">
      <t>ツミタテ</t>
    </rPh>
    <rPh sb="4" eb="5">
      <t>キン</t>
    </rPh>
    <phoneticPr fontId="2"/>
  </si>
  <si>
    <t>前年決算額</t>
    <rPh sb="0" eb="2">
      <t>ゼンネン</t>
    </rPh>
    <rPh sb="2" eb="4">
      <t>ケッサン</t>
    </rPh>
    <rPh sb="4" eb="5">
      <t>ガク</t>
    </rPh>
    <phoneticPr fontId="2"/>
  </si>
  <si>
    <t>予算年度の積立予算額</t>
    <rPh sb="0" eb="2">
      <t>ヨサン</t>
    </rPh>
    <rPh sb="2" eb="3">
      <t>ネン</t>
    </rPh>
    <rPh sb="3" eb="4">
      <t>ド</t>
    </rPh>
    <rPh sb="5" eb="7">
      <t>ツミタテ</t>
    </rPh>
    <rPh sb="7" eb="9">
      <t>ヨサン</t>
    </rPh>
    <rPh sb="9" eb="10">
      <t>ガク</t>
    </rPh>
    <phoneticPr fontId="2"/>
  </si>
  <si>
    <t>予算年度の積立取崩し予算金額</t>
    <rPh sb="0" eb="2">
      <t>ヨサン</t>
    </rPh>
    <rPh sb="2" eb="3">
      <t>ネン</t>
    </rPh>
    <rPh sb="3" eb="4">
      <t>ド</t>
    </rPh>
    <rPh sb="5" eb="7">
      <t>ツミタテ</t>
    </rPh>
    <rPh sb="7" eb="9">
      <t>トリクズ</t>
    </rPh>
    <rPh sb="10" eb="12">
      <t>ヨサン</t>
    </rPh>
    <rPh sb="12" eb="14">
      <t>キンガク</t>
    </rPh>
    <phoneticPr fontId="2"/>
  </si>
  <si>
    <t>積立金予算累計額</t>
    <rPh sb="3" eb="5">
      <t>ヨサン</t>
    </rPh>
    <phoneticPr fontId="2"/>
  </si>
  <si>
    <t>（提出先）</t>
    <rPh sb="1" eb="3">
      <t>テイシュツ</t>
    </rPh>
    <rPh sb="3" eb="4">
      <t>サキ</t>
    </rPh>
    <phoneticPr fontId="20"/>
  </si>
  <si>
    <t>報告者</t>
    <rPh sb="0" eb="2">
      <t>ホウコク</t>
    </rPh>
    <rPh sb="2" eb="3">
      <t>シャ</t>
    </rPh>
    <phoneticPr fontId="20"/>
  </si>
  <si>
    <t>　　住所</t>
    <rPh sb="2" eb="3">
      <t>ジュウ</t>
    </rPh>
    <rPh sb="3" eb="4">
      <t>トコロ</t>
    </rPh>
    <phoneticPr fontId="20"/>
  </si>
  <si>
    <t>　　団体名</t>
    <rPh sb="2" eb="4">
      <t>ダンタイ</t>
    </rPh>
    <rPh sb="4" eb="5">
      <t>メイ</t>
    </rPh>
    <phoneticPr fontId="20"/>
  </si>
  <si>
    <t>　　代表者</t>
    <rPh sb="2" eb="3">
      <t>ダイ</t>
    </rPh>
    <rPh sb="3" eb="4">
      <t>ヒョウ</t>
    </rPh>
    <rPh sb="4" eb="5">
      <t>シャ</t>
    </rPh>
    <phoneticPr fontId="20"/>
  </si>
  <si>
    <t>印</t>
    <rPh sb="0" eb="1">
      <t>イン</t>
    </rPh>
    <phoneticPr fontId="20"/>
  </si>
  <si>
    <t>交付金額</t>
    <rPh sb="0" eb="2">
      <t>コウフ</t>
    </rPh>
    <rPh sb="2" eb="4">
      <t>キンガク</t>
    </rPh>
    <rPh sb="3" eb="4">
      <t>ガク</t>
    </rPh>
    <phoneticPr fontId="20"/>
  </si>
  <si>
    <t>円</t>
    <rPh sb="0" eb="1">
      <t>エン</t>
    </rPh>
    <phoneticPr fontId="2"/>
  </si>
  <si>
    <t>事業効果</t>
    <rPh sb="0" eb="2">
      <t>ジギョウ</t>
    </rPh>
    <rPh sb="2" eb="4">
      <t>コウカ</t>
    </rPh>
    <phoneticPr fontId="20"/>
  </si>
  <si>
    <t>事業収支決算額とその内訳</t>
    <rPh sb="6" eb="7">
      <t>ガク</t>
    </rPh>
    <phoneticPr fontId="20"/>
  </si>
  <si>
    <t>単位(円)</t>
    <phoneticPr fontId="20"/>
  </si>
  <si>
    <t>競技力強化委託対象事業名</t>
    <rPh sb="0" eb="3">
      <t>キョウギリョク</t>
    </rPh>
    <rPh sb="3" eb="5">
      <t>キョウカ</t>
    </rPh>
    <rPh sb="5" eb="7">
      <t>イタク</t>
    </rPh>
    <rPh sb="7" eb="9">
      <t>タイショウ</t>
    </rPh>
    <rPh sb="9" eb="11">
      <t>ジギョウ</t>
    </rPh>
    <rPh sb="11" eb="12">
      <t>メイ</t>
    </rPh>
    <phoneticPr fontId="20"/>
  </si>
  <si>
    <t>金額</t>
    <rPh sb="0" eb="1">
      <t>キン</t>
    </rPh>
    <rPh sb="1" eb="2">
      <t>ガク</t>
    </rPh>
    <phoneticPr fontId="20"/>
  </si>
  <si>
    <t>支出の内訳</t>
    <rPh sb="0" eb="2">
      <t>シシツ</t>
    </rPh>
    <rPh sb="3" eb="5">
      <t>ウチワケ</t>
    </rPh>
    <phoneticPr fontId="20"/>
  </si>
  <si>
    <t>合　　　計</t>
    <rPh sb="0" eb="1">
      <t>ゴウ</t>
    </rPh>
    <rPh sb="4" eb="5">
      <t>ケイ</t>
    </rPh>
    <phoneticPr fontId="20"/>
  </si>
  <si>
    <t>対象事業費</t>
    <rPh sb="0" eb="2">
      <t>タイショウ</t>
    </rPh>
    <rPh sb="2" eb="4">
      <t>ジギョウ</t>
    </rPh>
    <rPh sb="4" eb="5">
      <t>ヒ</t>
    </rPh>
    <phoneticPr fontId="20"/>
  </si>
  <si>
    <t>うち競技力強化委託料</t>
    <rPh sb="2" eb="4">
      <t>キョウギ</t>
    </rPh>
    <rPh sb="4" eb="5">
      <t>リョク</t>
    </rPh>
    <rPh sb="5" eb="7">
      <t>キョウカ</t>
    </rPh>
    <rPh sb="7" eb="10">
      <t>イタクリョウ</t>
    </rPh>
    <phoneticPr fontId="20"/>
  </si>
  <si>
    <t>※事務費（会議費のみ）、講習会費（食糧費のみ）、事業費（受託事業費、食糧費）、会場使用料（会議費のみ）、分担金・負担金、雑費（慶弔費のみ）、積立金を競技力強化委託料から支出することはできません。</t>
    <rPh sb="1" eb="4">
      <t>ジムヒ</t>
    </rPh>
    <rPh sb="5" eb="8">
      <t>カイギヒ</t>
    </rPh>
    <rPh sb="12" eb="15">
      <t>コウシュウカイ</t>
    </rPh>
    <rPh sb="15" eb="16">
      <t>ヒ</t>
    </rPh>
    <rPh sb="17" eb="20">
      <t>ショクリョウヒ</t>
    </rPh>
    <rPh sb="24" eb="26">
      <t>ジギョウ</t>
    </rPh>
    <rPh sb="26" eb="27">
      <t>ヒ</t>
    </rPh>
    <rPh sb="28" eb="30">
      <t>ジュタク</t>
    </rPh>
    <rPh sb="30" eb="32">
      <t>ジギョウ</t>
    </rPh>
    <rPh sb="32" eb="33">
      <t>ヒ</t>
    </rPh>
    <rPh sb="34" eb="36">
      <t>ショクリョウ</t>
    </rPh>
    <rPh sb="36" eb="37">
      <t>ヒ</t>
    </rPh>
    <rPh sb="39" eb="41">
      <t>カイジョウ</t>
    </rPh>
    <rPh sb="41" eb="44">
      <t>シヨウリョウ</t>
    </rPh>
    <rPh sb="45" eb="48">
      <t>カイギヒ</t>
    </rPh>
    <rPh sb="52" eb="55">
      <t>ブンタンキン</t>
    </rPh>
    <rPh sb="56" eb="59">
      <t>フタンキン</t>
    </rPh>
    <rPh sb="60" eb="62">
      <t>ザッピ</t>
    </rPh>
    <rPh sb="63" eb="65">
      <t>ケイチョウ</t>
    </rPh>
    <rPh sb="65" eb="66">
      <t>ヒ</t>
    </rPh>
    <rPh sb="70" eb="72">
      <t>ツミタテ</t>
    </rPh>
    <rPh sb="72" eb="73">
      <t>キン</t>
    </rPh>
    <rPh sb="74" eb="76">
      <t>キョウギ</t>
    </rPh>
    <rPh sb="76" eb="77">
      <t>リョク</t>
    </rPh>
    <rPh sb="77" eb="79">
      <t>キョウカ</t>
    </rPh>
    <rPh sb="79" eb="82">
      <t>イタクリョウ</t>
    </rPh>
    <rPh sb="84" eb="86">
      <t>シシュツ</t>
    </rPh>
    <phoneticPr fontId="20"/>
  </si>
  <si>
    <t>※競技力強化委託事業決算額が交付金額に満たない場合は、その差額を返還していただく場合があります。</t>
    <rPh sb="1" eb="3">
      <t>キョウギ</t>
    </rPh>
    <rPh sb="3" eb="4">
      <t>リョク</t>
    </rPh>
    <rPh sb="4" eb="6">
      <t>キョウカ</t>
    </rPh>
    <rPh sb="6" eb="8">
      <t>イタク</t>
    </rPh>
    <rPh sb="8" eb="10">
      <t>ジギョウ</t>
    </rPh>
    <rPh sb="10" eb="12">
      <t>ケッサン</t>
    </rPh>
    <rPh sb="12" eb="13">
      <t>ガク</t>
    </rPh>
    <rPh sb="14" eb="16">
      <t>コウフ</t>
    </rPh>
    <rPh sb="16" eb="18">
      <t>キンガク</t>
    </rPh>
    <rPh sb="19" eb="20">
      <t>ミ</t>
    </rPh>
    <rPh sb="23" eb="25">
      <t>バアイ</t>
    </rPh>
    <rPh sb="29" eb="31">
      <t>サガク</t>
    </rPh>
    <phoneticPr fontId="20"/>
  </si>
  <si>
    <r>
      <t>現在までの積立金額</t>
    </r>
    <r>
      <rPr>
        <b/>
        <sz val="11"/>
        <color indexed="10"/>
        <rFont val="HG丸ｺﾞｼｯｸM-PRO"/>
        <family val="3"/>
        <charset val="128"/>
      </rPr>
      <t>（入力）</t>
    </r>
    <rPh sb="0" eb="2">
      <t>ゲンザイ</t>
    </rPh>
    <rPh sb="5" eb="7">
      <t>ツミタテ</t>
    </rPh>
    <rPh sb="7" eb="9">
      <t>キンガク</t>
    </rPh>
    <rPh sb="10" eb="12">
      <t>ニュウリョク</t>
    </rPh>
    <phoneticPr fontId="2"/>
  </si>
  <si>
    <r>
      <t>現在までの積立金額累計</t>
    </r>
    <r>
      <rPr>
        <b/>
        <sz val="11"/>
        <color indexed="10"/>
        <rFont val="HG丸ｺﾞｼｯｸM-PRO"/>
        <family val="3"/>
        <charset val="128"/>
      </rPr>
      <t>（入力）</t>
    </r>
    <rPh sb="0" eb="2">
      <t>ゲンザイ</t>
    </rPh>
    <rPh sb="5" eb="7">
      <t>ツミタテ</t>
    </rPh>
    <rPh sb="7" eb="9">
      <t>キンガク</t>
    </rPh>
    <rPh sb="9" eb="11">
      <t>ルイケイ</t>
    </rPh>
    <rPh sb="12" eb="14">
      <t>ニュウリョク</t>
    </rPh>
    <phoneticPr fontId="2"/>
  </si>
  <si>
    <t>◆※の費目は競技力強化委託料の支出項目の対象外です。</t>
    <rPh sb="3" eb="5">
      <t>ヒモク</t>
    </rPh>
    <rPh sb="20" eb="23">
      <t>タイショウガイ</t>
    </rPh>
    <phoneticPr fontId="2"/>
  </si>
  <si>
    <t>◆決算年度前までの積立額累計を入力してください。（ピンク色の箇所入力）</t>
    <rPh sb="1" eb="3">
      <t>ケッサン</t>
    </rPh>
    <rPh sb="3" eb="4">
      <t>ネン</t>
    </rPh>
    <rPh sb="4" eb="5">
      <t>ド</t>
    </rPh>
    <rPh sb="5" eb="6">
      <t>マエ</t>
    </rPh>
    <rPh sb="9" eb="11">
      <t>ツミタテ</t>
    </rPh>
    <rPh sb="11" eb="12">
      <t>ガク</t>
    </rPh>
    <rPh sb="12" eb="14">
      <t>ルイケイ</t>
    </rPh>
    <rPh sb="15" eb="17">
      <t>ニュウリョク</t>
    </rPh>
    <phoneticPr fontId="2"/>
  </si>
  <si>
    <t>雑収入</t>
    <rPh sb="0" eb="1">
      <t>ザツ</t>
    </rPh>
    <rPh sb="1" eb="3">
      <t>シュウニュウ</t>
    </rPh>
    <phoneticPr fontId="2"/>
  </si>
  <si>
    <t>強化事業対象外</t>
    <rPh sb="0" eb="2">
      <t>キョウカ</t>
    </rPh>
    <rPh sb="2" eb="4">
      <t>ジギョウ</t>
    </rPh>
    <rPh sb="4" eb="6">
      <t>タイショウ</t>
    </rPh>
    <rPh sb="6" eb="7">
      <t>ガイ</t>
    </rPh>
    <phoneticPr fontId="2"/>
  </si>
  <si>
    <t>日付（4/1～3/31）</t>
    <rPh sb="0" eb="2">
      <t>ヒヅケ</t>
    </rPh>
    <phoneticPr fontId="2"/>
  </si>
  <si>
    <t>強化事業</t>
    <rPh sb="0" eb="2">
      <t>キョウカ</t>
    </rPh>
    <rPh sb="2" eb="4">
      <t>ジギョウ</t>
    </rPh>
    <phoneticPr fontId="2"/>
  </si>
  <si>
    <t>該当</t>
  </si>
  <si>
    <t>夏季大会</t>
    <rPh sb="0" eb="2">
      <t>カキ</t>
    </rPh>
    <rPh sb="2" eb="4">
      <t>タイカイ</t>
    </rPh>
    <phoneticPr fontId="2"/>
  </si>
  <si>
    <t>※</t>
    <phoneticPr fontId="2"/>
  </si>
  <si>
    <t>小中高生・一般が混在している場合は、一般の欄に入力してください。</t>
    <phoneticPr fontId="2"/>
  </si>
  <si>
    <t>役職名</t>
    <rPh sb="0" eb="2">
      <t>ヤクショク</t>
    </rPh>
    <rPh sb="2" eb="3">
      <t>メイ</t>
    </rPh>
    <phoneticPr fontId="2"/>
  </si>
  <si>
    <t>副会長</t>
    <rPh sb="0" eb="3">
      <t>フクカイチョウ</t>
    </rPh>
    <phoneticPr fontId="2"/>
  </si>
  <si>
    <t>理事長</t>
    <rPh sb="0" eb="2">
      <t>リジ</t>
    </rPh>
    <rPh sb="2" eb="3">
      <t>チョウ</t>
    </rPh>
    <phoneticPr fontId="2"/>
  </si>
  <si>
    <t>自宅電話番号</t>
    <rPh sb="0" eb="2">
      <t>ジタク</t>
    </rPh>
    <rPh sb="2" eb="4">
      <t>デンワ</t>
    </rPh>
    <rPh sb="4" eb="6">
      <t>バンゴウ</t>
    </rPh>
    <phoneticPr fontId="2"/>
  </si>
  <si>
    <t>携帯電話番号</t>
    <rPh sb="0" eb="2">
      <t>ケイタイ</t>
    </rPh>
    <rPh sb="2" eb="4">
      <t>デンワ</t>
    </rPh>
    <rPh sb="4" eb="6">
      <t>バンゴウ</t>
    </rPh>
    <phoneticPr fontId="2"/>
  </si>
  <si>
    <t>連絡先</t>
    <rPh sb="0" eb="2">
      <t>レンラク</t>
    </rPh>
    <rPh sb="2" eb="3">
      <t>サキ</t>
    </rPh>
    <phoneticPr fontId="2"/>
  </si>
  <si>
    <t>郵便番号
254-8686</t>
    <rPh sb="0" eb="4">
      <t>ユウビンバンゴウ</t>
    </rPh>
    <phoneticPr fontId="2"/>
  </si>
  <si>
    <t>小学生</t>
    <rPh sb="0" eb="2">
      <t>ショウガク</t>
    </rPh>
    <rPh sb="2" eb="3">
      <t>セイ</t>
    </rPh>
    <phoneticPr fontId="2"/>
  </si>
  <si>
    <t>中学生</t>
    <rPh sb="0" eb="3">
      <t>チュウガクセイ</t>
    </rPh>
    <phoneticPr fontId="2"/>
  </si>
  <si>
    <t>高校生</t>
    <rPh sb="0" eb="3">
      <t>コウコウセイ</t>
    </rPh>
    <phoneticPr fontId="2"/>
  </si>
  <si>
    <t>一般</t>
    <rPh sb="0" eb="2">
      <t>イッパン</t>
    </rPh>
    <phoneticPr fontId="2"/>
  </si>
  <si>
    <t>1、役員名簿の入力（上段）</t>
    <rPh sb="2" eb="4">
      <t>ヤクイン</t>
    </rPh>
    <rPh sb="4" eb="6">
      <t>メイボ</t>
    </rPh>
    <rPh sb="7" eb="9">
      <t>ニュウリョク</t>
    </rPh>
    <rPh sb="10" eb="12">
      <t>ジョウダン</t>
    </rPh>
    <phoneticPr fontId="2"/>
  </si>
  <si>
    <t>2、加盟団体団体数及び登録者数の入力（下段）</t>
    <rPh sb="2" eb="4">
      <t>カメイ</t>
    </rPh>
    <rPh sb="4" eb="6">
      <t>ダンタイ</t>
    </rPh>
    <rPh sb="6" eb="8">
      <t>ダンタイ</t>
    </rPh>
    <rPh sb="8" eb="9">
      <t>スウ</t>
    </rPh>
    <rPh sb="9" eb="10">
      <t>オヨ</t>
    </rPh>
    <rPh sb="11" eb="13">
      <t>トウロク</t>
    </rPh>
    <rPh sb="13" eb="14">
      <t>シャ</t>
    </rPh>
    <rPh sb="14" eb="15">
      <t>スウ</t>
    </rPh>
    <rPh sb="16" eb="18">
      <t>ニュウリョク</t>
    </rPh>
    <rPh sb="19" eb="21">
      <t>ゲダン</t>
    </rPh>
    <phoneticPr fontId="2"/>
  </si>
  <si>
    <t>強化事業対象経費</t>
    <rPh sb="0" eb="2">
      <t>キョウカ</t>
    </rPh>
    <rPh sb="2" eb="4">
      <t>ジギョウ</t>
    </rPh>
    <rPh sb="4" eb="6">
      <t>タイショウ</t>
    </rPh>
    <rPh sb="6" eb="8">
      <t>ケイヒ</t>
    </rPh>
    <phoneticPr fontId="2"/>
  </si>
  <si>
    <t>　</t>
  </si>
  <si>
    <t>◆※の費目は競技力強化事業対象外の支出費目です。</t>
    <rPh sb="3" eb="5">
      <t>ヒモク</t>
    </rPh>
    <rPh sb="6" eb="9">
      <t>キョウギリョク</t>
    </rPh>
    <rPh sb="9" eb="11">
      <t>キョウカ</t>
    </rPh>
    <rPh sb="11" eb="13">
      <t>ジギョウ</t>
    </rPh>
    <rPh sb="13" eb="16">
      <t>タイショウガイ</t>
    </rPh>
    <rPh sb="17" eb="19">
      <t>シシュツ</t>
    </rPh>
    <rPh sb="19" eb="21">
      <t>ヒモク</t>
    </rPh>
    <phoneticPr fontId="2"/>
  </si>
  <si>
    <t>◆表の最右列の金額は、②収支帳簿で競技力強化対象事業「該当」を選択した各費目の（合計）金額です。この競技力強化対象事業費の金額が、「競技力強化委託実績報告書の各支出費目の金額欄」に反映しています。なお、競技力強化対象外の費目は合計されていません。</t>
    <rPh sb="1" eb="2">
      <t>ヒョウ</t>
    </rPh>
    <rPh sb="3" eb="4">
      <t>モット</t>
    </rPh>
    <rPh sb="4" eb="5">
      <t>ミギ</t>
    </rPh>
    <rPh sb="5" eb="6">
      <t>レツ</t>
    </rPh>
    <rPh sb="7" eb="9">
      <t>キンガク</t>
    </rPh>
    <rPh sb="12" eb="14">
      <t>シュウシ</t>
    </rPh>
    <rPh sb="14" eb="16">
      <t>チョウボ</t>
    </rPh>
    <rPh sb="17" eb="20">
      <t>キョウギリョク</t>
    </rPh>
    <rPh sb="20" eb="22">
      <t>キョウカ</t>
    </rPh>
    <rPh sb="22" eb="24">
      <t>タイショウ</t>
    </rPh>
    <rPh sb="24" eb="26">
      <t>ジギョウ</t>
    </rPh>
    <rPh sb="27" eb="29">
      <t>ガイトウ</t>
    </rPh>
    <rPh sb="31" eb="33">
      <t>センタク</t>
    </rPh>
    <rPh sb="35" eb="36">
      <t>カク</t>
    </rPh>
    <rPh sb="36" eb="38">
      <t>ヒモク</t>
    </rPh>
    <rPh sb="40" eb="42">
      <t>ゴウケイ</t>
    </rPh>
    <rPh sb="43" eb="45">
      <t>キンガク</t>
    </rPh>
    <rPh sb="50" eb="53">
      <t>キョウギリョク</t>
    </rPh>
    <rPh sb="53" eb="55">
      <t>キョウカ</t>
    </rPh>
    <rPh sb="55" eb="57">
      <t>タイショウ</t>
    </rPh>
    <rPh sb="57" eb="59">
      <t>ジギョウ</t>
    </rPh>
    <rPh sb="59" eb="60">
      <t>ヒ</t>
    </rPh>
    <rPh sb="61" eb="63">
      <t>キンガク</t>
    </rPh>
    <rPh sb="79" eb="80">
      <t>カク</t>
    </rPh>
    <rPh sb="80" eb="82">
      <t>シシュツ</t>
    </rPh>
    <rPh sb="82" eb="84">
      <t>ヒモク</t>
    </rPh>
    <rPh sb="85" eb="87">
      <t>キンガク</t>
    </rPh>
    <rPh sb="87" eb="88">
      <t>ラン</t>
    </rPh>
    <rPh sb="90" eb="92">
      <t>ハンエイ</t>
    </rPh>
    <rPh sb="101" eb="104">
      <t>キョウギリョク</t>
    </rPh>
    <rPh sb="104" eb="106">
      <t>キョウカ</t>
    </rPh>
    <rPh sb="106" eb="108">
      <t>タイショウ</t>
    </rPh>
    <rPh sb="108" eb="109">
      <t>ガイ</t>
    </rPh>
    <rPh sb="110" eb="112">
      <t>ヒモク</t>
    </rPh>
    <rPh sb="113" eb="115">
      <t>ゴウケイ</t>
    </rPh>
    <phoneticPr fontId="2"/>
  </si>
  <si>
    <t>強化事業対象</t>
    <rPh sb="0" eb="2">
      <t>キョウカ</t>
    </rPh>
    <rPh sb="2" eb="4">
      <t>ジギョウ</t>
    </rPh>
    <rPh sb="4" eb="6">
      <t>タイショウ</t>
    </rPh>
    <phoneticPr fontId="2"/>
  </si>
  <si>
    <t>選択</t>
    <rPh sb="0" eb="2">
      <t>センタク</t>
    </rPh>
    <phoneticPr fontId="2"/>
  </si>
  <si>
    <r>
      <t>費目（</t>
    </r>
    <r>
      <rPr>
        <b/>
        <sz val="8"/>
        <color indexed="10"/>
        <rFont val="ＭＳ Ｐゴシック"/>
        <family val="3"/>
        <charset val="128"/>
      </rPr>
      <t>※の費目は強化事業対象外。強化事業「該当」選択不可！</t>
    </r>
    <r>
      <rPr>
        <sz val="8"/>
        <rFont val="ＭＳ Ｐゴシック"/>
        <family val="3"/>
        <charset val="128"/>
      </rPr>
      <t>）</t>
    </r>
    <rPh sb="0" eb="2">
      <t>ヒモク</t>
    </rPh>
    <rPh sb="5" eb="7">
      <t>ヒモク</t>
    </rPh>
    <rPh sb="8" eb="10">
      <t>キョウカ</t>
    </rPh>
    <rPh sb="10" eb="12">
      <t>ジギョウ</t>
    </rPh>
    <rPh sb="12" eb="15">
      <t>タイショウガイ</t>
    </rPh>
    <rPh sb="16" eb="18">
      <t>キョウカ</t>
    </rPh>
    <rPh sb="18" eb="20">
      <t>ジギョウ</t>
    </rPh>
    <rPh sb="21" eb="23">
      <t>ガイトウ</t>
    </rPh>
    <rPh sb="24" eb="26">
      <t>センタク</t>
    </rPh>
    <rPh sb="26" eb="28">
      <t>フカ</t>
    </rPh>
    <phoneticPr fontId="2"/>
  </si>
  <si>
    <t>この列は入力不可。関数あり！</t>
    <rPh sb="2" eb="3">
      <t>レツ</t>
    </rPh>
    <rPh sb="4" eb="6">
      <t>ニュウリョク</t>
    </rPh>
    <rPh sb="6" eb="8">
      <t>フカ</t>
    </rPh>
    <rPh sb="9" eb="11">
      <t>カンスウ</t>
    </rPh>
    <phoneticPr fontId="2"/>
  </si>
  <si>
    <t>電子データへの入力手順</t>
    <rPh sb="0" eb="2">
      <t>デンシ</t>
    </rPh>
    <rPh sb="7" eb="9">
      <t>ニュウリョク</t>
    </rPh>
    <rPh sb="9" eb="11">
      <t>テジュン</t>
    </rPh>
    <phoneticPr fontId="2"/>
  </si>
  <si>
    <t>エクセルシート</t>
    <phoneticPr fontId="2"/>
  </si>
  <si>
    <t>①</t>
    <phoneticPr fontId="2"/>
  </si>
  <si>
    <t>②</t>
    <phoneticPr fontId="2"/>
  </si>
  <si>
    <t>③</t>
    <phoneticPr fontId="2"/>
  </si>
  <si>
    <t>事業報告書</t>
    <rPh sb="0" eb="2">
      <t>ジギョウ</t>
    </rPh>
    <rPh sb="2" eb="5">
      <t>ホウコクショ</t>
    </rPh>
    <phoneticPr fontId="2"/>
  </si>
  <si>
    <t>⑤</t>
    <phoneticPr fontId="2"/>
  </si>
  <si>
    <t>事業計画書</t>
    <rPh sb="0" eb="2">
      <t>ジギョウ</t>
    </rPh>
    <rPh sb="2" eb="5">
      <t>ケイカクショ</t>
    </rPh>
    <phoneticPr fontId="2"/>
  </si>
  <si>
    <t>⑥</t>
    <phoneticPr fontId="2"/>
  </si>
  <si>
    <t>競技力強化
実績報告書</t>
    <rPh sb="0" eb="3">
      <t>キョウギリョク</t>
    </rPh>
    <rPh sb="3" eb="5">
      <t>キョウカ</t>
    </rPh>
    <rPh sb="6" eb="8">
      <t>ジッセキ</t>
    </rPh>
    <rPh sb="8" eb="11">
      <t>ホウコクショ</t>
    </rPh>
    <phoneticPr fontId="2"/>
  </si>
  <si>
    <t>⑦</t>
    <phoneticPr fontId="2"/>
  </si>
  <si>
    <t>役員名簿兼加盟団体登録票</t>
    <rPh sb="0" eb="2">
      <t>ヤクイン</t>
    </rPh>
    <rPh sb="2" eb="4">
      <t>メイボ</t>
    </rPh>
    <rPh sb="4" eb="5">
      <t>ケン</t>
    </rPh>
    <rPh sb="5" eb="7">
      <t>カメイ</t>
    </rPh>
    <rPh sb="7" eb="9">
      <t>ダンタイ</t>
    </rPh>
    <rPh sb="9" eb="12">
      <t>トウロクヒョウ</t>
    </rPh>
    <phoneticPr fontId="2"/>
  </si>
  <si>
    <r>
      <t>赤枠内に</t>
    </r>
    <r>
      <rPr>
        <b/>
        <sz val="12"/>
        <color indexed="10"/>
        <rFont val="HG丸ｺﾞｼｯｸM-PRO"/>
        <family val="3"/>
        <charset val="128"/>
      </rPr>
      <t>収入予算（左側）と支出予算（右側）を入力</t>
    </r>
    <r>
      <rPr>
        <b/>
        <sz val="12"/>
        <rFont val="HG丸ｺﾞｼｯｸM-PRO"/>
        <family val="3"/>
        <charset val="128"/>
      </rPr>
      <t>してください。また、右側下の</t>
    </r>
    <r>
      <rPr>
        <b/>
        <sz val="12"/>
        <color indexed="10"/>
        <rFont val="HG丸ｺﾞｼｯｸM-PRO"/>
        <family val="3"/>
        <charset val="128"/>
      </rPr>
      <t>積立金を入力</t>
    </r>
    <r>
      <rPr>
        <b/>
        <sz val="12"/>
        <rFont val="HG丸ｺﾞｼｯｸM-PRO"/>
        <family val="3"/>
        <charset val="128"/>
      </rPr>
      <t>してください。
入力内容は</t>
    </r>
    <r>
      <rPr>
        <b/>
        <u/>
        <sz val="12"/>
        <color indexed="56"/>
        <rFont val="HG丸ｺﾞｼｯｸM-PRO"/>
        <family val="3"/>
        <charset val="128"/>
      </rPr>
      <t>決算書の予算</t>
    </r>
    <r>
      <rPr>
        <b/>
        <sz val="12"/>
        <rFont val="HG丸ｺﾞｼｯｸM-PRO"/>
        <family val="3"/>
        <charset val="128"/>
      </rPr>
      <t>に反映します。</t>
    </r>
    <rPh sb="0" eb="1">
      <t>アカ</t>
    </rPh>
    <rPh sb="1" eb="2">
      <t>ワク</t>
    </rPh>
    <rPh sb="2" eb="3">
      <t>ナイ</t>
    </rPh>
    <rPh sb="4" eb="6">
      <t>シュウニュウ</t>
    </rPh>
    <rPh sb="6" eb="8">
      <t>ヨサン</t>
    </rPh>
    <rPh sb="9" eb="11">
      <t>ヒダリガワ</t>
    </rPh>
    <rPh sb="13" eb="15">
      <t>シシュツ</t>
    </rPh>
    <rPh sb="15" eb="17">
      <t>ヨサン</t>
    </rPh>
    <rPh sb="18" eb="20">
      <t>ミギガワ</t>
    </rPh>
    <rPh sb="22" eb="24">
      <t>ニュウリョク</t>
    </rPh>
    <rPh sb="34" eb="36">
      <t>ミギガワ</t>
    </rPh>
    <rPh sb="36" eb="37">
      <t>シタ</t>
    </rPh>
    <rPh sb="38" eb="40">
      <t>ツミタテ</t>
    </rPh>
    <rPh sb="40" eb="41">
      <t>キン</t>
    </rPh>
    <rPh sb="42" eb="44">
      <t>ニュウリョク</t>
    </rPh>
    <rPh sb="52" eb="54">
      <t>ニュウリョク</t>
    </rPh>
    <rPh sb="54" eb="56">
      <t>ナイヨウ</t>
    </rPh>
    <rPh sb="57" eb="60">
      <t>ケッサンショ</t>
    </rPh>
    <rPh sb="61" eb="63">
      <t>ヨサン</t>
    </rPh>
    <rPh sb="64" eb="66">
      <t>ハンエイ</t>
    </rPh>
    <phoneticPr fontId="2"/>
  </si>
  <si>
    <r>
      <t>赤枠内に</t>
    </r>
    <r>
      <rPr>
        <b/>
        <sz val="12"/>
        <color indexed="10"/>
        <rFont val="HG丸ｺﾞｼｯｸM-PRO"/>
        <family val="3"/>
        <charset val="128"/>
      </rPr>
      <t>収入予算（左側）と支出予算（右側）を入力</t>
    </r>
    <r>
      <rPr>
        <b/>
        <sz val="12"/>
        <rFont val="HG丸ｺﾞｼｯｸM-PRO"/>
        <family val="3"/>
        <charset val="128"/>
      </rPr>
      <t>してください。また、右側下の</t>
    </r>
    <r>
      <rPr>
        <b/>
        <sz val="12"/>
        <color indexed="10"/>
        <rFont val="HG丸ｺﾞｼｯｸM-PRO"/>
        <family val="3"/>
        <charset val="128"/>
      </rPr>
      <t>積立金を入力</t>
    </r>
    <r>
      <rPr>
        <b/>
        <sz val="12"/>
        <rFont val="HG丸ｺﾞｼｯｸM-PRO"/>
        <family val="3"/>
        <charset val="128"/>
      </rPr>
      <t>してください。
入力内容は</t>
    </r>
    <r>
      <rPr>
        <b/>
        <u/>
        <sz val="12"/>
        <color indexed="56"/>
        <rFont val="HG丸ｺﾞｼｯｸM-PRO"/>
        <family val="3"/>
        <charset val="128"/>
      </rPr>
      <t>予算書の予算</t>
    </r>
    <r>
      <rPr>
        <b/>
        <sz val="12"/>
        <rFont val="HG丸ｺﾞｼｯｸM-PRO"/>
        <family val="3"/>
        <charset val="128"/>
      </rPr>
      <t>に反映します。</t>
    </r>
    <rPh sb="0" eb="1">
      <t>アカ</t>
    </rPh>
    <rPh sb="1" eb="2">
      <t>ワク</t>
    </rPh>
    <rPh sb="2" eb="3">
      <t>ナイ</t>
    </rPh>
    <rPh sb="4" eb="6">
      <t>シュウニュウ</t>
    </rPh>
    <rPh sb="6" eb="8">
      <t>ヨサン</t>
    </rPh>
    <rPh sb="9" eb="11">
      <t>ヒダリガワ</t>
    </rPh>
    <rPh sb="13" eb="15">
      <t>シシュツ</t>
    </rPh>
    <rPh sb="15" eb="17">
      <t>ヨサン</t>
    </rPh>
    <rPh sb="18" eb="20">
      <t>ミギガワ</t>
    </rPh>
    <rPh sb="22" eb="24">
      <t>ニュウリョク</t>
    </rPh>
    <rPh sb="34" eb="36">
      <t>ミギガワ</t>
    </rPh>
    <rPh sb="36" eb="37">
      <t>シタ</t>
    </rPh>
    <rPh sb="38" eb="40">
      <t>ツミタテ</t>
    </rPh>
    <rPh sb="40" eb="41">
      <t>キン</t>
    </rPh>
    <rPh sb="42" eb="44">
      <t>ニュウリョク</t>
    </rPh>
    <rPh sb="52" eb="54">
      <t>ニュウリョク</t>
    </rPh>
    <rPh sb="54" eb="56">
      <t>ナイヨウ</t>
    </rPh>
    <rPh sb="57" eb="60">
      <t>ヨサンショ</t>
    </rPh>
    <rPh sb="61" eb="63">
      <t>ヨサン</t>
    </rPh>
    <rPh sb="64" eb="66">
      <t>ハンエイ</t>
    </rPh>
    <phoneticPr fontId="2"/>
  </si>
  <si>
    <t>少年少女水泳大会賞状・賞品代</t>
    <rPh sb="0" eb="2">
      <t>ショウネン</t>
    </rPh>
    <rPh sb="2" eb="4">
      <t>ショウジョ</t>
    </rPh>
    <rPh sb="4" eb="6">
      <t>スイエイ</t>
    </rPh>
    <rPh sb="6" eb="8">
      <t>タイカイ</t>
    </rPh>
    <rPh sb="8" eb="10">
      <t>ショウジョウ</t>
    </rPh>
    <rPh sb="11" eb="13">
      <t>ショウヒン</t>
    </rPh>
    <rPh sb="13" eb="14">
      <t>ダイ</t>
    </rPh>
    <phoneticPr fontId="2"/>
  </si>
  <si>
    <r>
      <t>団体名、日付、事業名、区分、会場、参加人数を入力してください。また、</t>
    </r>
    <r>
      <rPr>
        <b/>
        <sz val="12"/>
        <color indexed="10"/>
        <rFont val="HG丸ｺﾞｼｯｸM-PRO"/>
        <family val="3"/>
        <charset val="128"/>
      </rPr>
      <t>入力した事業が競技力強化事業に該当する場合は強化事業欄で「該当」を選択してください。</t>
    </r>
    <rPh sb="0" eb="2">
      <t>ダンタイ</t>
    </rPh>
    <rPh sb="2" eb="3">
      <t>メイ</t>
    </rPh>
    <rPh sb="4" eb="6">
      <t>ヒヅケ</t>
    </rPh>
    <rPh sb="7" eb="9">
      <t>ジギョウ</t>
    </rPh>
    <rPh sb="9" eb="10">
      <t>メイ</t>
    </rPh>
    <rPh sb="11" eb="13">
      <t>クブン</t>
    </rPh>
    <rPh sb="14" eb="16">
      <t>カイジョウ</t>
    </rPh>
    <rPh sb="17" eb="19">
      <t>サンカ</t>
    </rPh>
    <rPh sb="19" eb="21">
      <t>ニンズウ</t>
    </rPh>
    <rPh sb="22" eb="24">
      <t>ニュウリョク</t>
    </rPh>
    <rPh sb="34" eb="36">
      <t>ニュウリョク</t>
    </rPh>
    <rPh sb="38" eb="40">
      <t>ジギョウ</t>
    </rPh>
    <rPh sb="41" eb="44">
      <t>キョウギリョク</t>
    </rPh>
    <rPh sb="44" eb="46">
      <t>キョウカ</t>
    </rPh>
    <rPh sb="46" eb="48">
      <t>ジギョウ</t>
    </rPh>
    <rPh sb="49" eb="51">
      <t>ガイトウ</t>
    </rPh>
    <rPh sb="53" eb="55">
      <t>バアイ</t>
    </rPh>
    <rPh sb="56" eb="58">
      <t>キョウカ</t>
    </rPh>
    <rPh sb="58" eb="60">
      <t>ジギョウ</t>
    </rPh>
    <rPh sb="60" eb="61">
      <t>ラン</t>
    </rPh>
    <rPh sb="63" eb="65">
      <t>ガイトウ</t>
    </rPh>
    <rPh sb="67" eb="69">
      <t>センタク</t>
    </rPh>
    <phoneticPr fontId="2"/>
  </si>
  <si>
    <t>　　年　　月　　日</t>
    <rPh sb="2" eb="3">
      <t>ネン</t>
    </rPh>
    <rPh sb="5" eb="6">
      <t>ツキ</t>
    </rPh>
    <rPh sb="8" eb="9">
      <t>ヒ</t>
    </rPh>
    <phoneticPr fontId="20"/>
  </si>
  <si>
    <t>報告者</t>
    <phoneticPr fontId="20"/>
  </si>
  <si>
    <t>平塚市浅間町9-1</t>
    <rPh sb="0" eb="3">
      <t>ヒラツカシ</t>
    </rPh>
    <rPh sb="3" eb="6">
      <t>センゲンチョウ</t>
    </rPh>
    <phoneticPr fontId="2"/>
  </si>
  <si>
    <t>スポーツ課</t>
    <rPh sb="4" eb="5">
      <t>カ</t>
    </rPh>
    <phoneticPr fontId="2"/>
  </si>
  <si>
    <t>下記事業を行った結果、国体選手●名、全国大会出場者●●名、関東大会出場者●●名、県大会出場者●●名等、優れたアスリートの輩出し、競技水準の向上に繋がった。</t>
    <rPh sb="0" eb="2">
      <t>カキ</t>
    </rPh>
    <rPh sb="2" eb="4">
      <t>ジギョウ</t>
    </rPh>
    <rPh sb="5" eb="6">
      <t>オコナ</t>
    </rPh>
    <rPh sb="8" eb="10">
      <t>ケッカ</t>
    </rPh>
    <rPh sb="49" eb="50">
      <t>トウ</t>
    </rPh>
    <phoneticPr fontId="20"/>
  </si>
  <si>
    <t>事業決算額とその内訳</t>
    <phoneticPr fontId="20"/>
  </si>
  <si>
    <t>単位(円)</t>
    <phoneticPr fontId="20"/>
  </si>
  <si>
    <t>競技力強化委託対象事業名</t>
    <rPh sb="0" eb="2">
      <t>キョウギ</t>
    </rPh>
    <rPh sb="2" eb="3">
      <t>リョク</t>
    </rPh>
    <rPh sb="3" eb="5">
      <t>キョウカ</t>
    </rPh>
    <rPh sb="5" eb="7">
      <t>イタク</t>
    </rPh>
    <rPh sb="7" eb="9">
      <t>タイショウ</t>
    </rPh>
    <rPh sb="9" eb="11">
      <t>ジギョウ</t>
    </rPh>
    <rPh sb="11" eb="12">
      <t>メイ</t>
    </rPh>
    <phoneticPr fontId="20"/>
  </si>
  <si>
    <t>審判講習会</t>
  </si>
  <si>
    <t>事務費</t>
  </si>
  <si>
    <t>強化練習会</t>
  </si>
  <si>
    <t>講習会費</t>
  </si>
  <si>
    <t>指導者講習会</t>
  </si>
  <si>
    <t>事業費</t>
  </si>
  <si>
    <t>強化合宿</t>
  </si>
  <si>
    <t>会場使用料</t>
  </si>
  <si>
    <t>旅費交通費</t>
  </si>
  <si>
    <t>保険料</t>
  </si>
  <si>
    <t>雑費</t>
  </si>
  <si>
    <t xml:space="preserve">※合計額が交付金額以上となるようにしてください。
</t>
    <phoneticPr fontId="2"/>
  </si>
  <si>
    <t>　</t>
    <phoneticPr fontId="20"/>
  </si>
  <si>
    <t>250000＞100000</t>
    <phoneticPr fontId="2"/>
  </si>
  <si>
    <t>該当</t>
    <rPh sb="0" eb="2">
      <t>ガイトウ</t>
    </rPh>
    <phoneticPr fontId="2"/>
  </si>
  <si>
    <t>№</t>
    <phoneticPr fontId="2"/>
  </si>
  <si>
    <t>強化№</t>
    <rPh sb="0" eb="2">
      <t>キョウカ</t>
    </rPh>
    <phoneticPr fontId="2"/>
  </si>
  <si>
    <t>当該年度の収支状況を入力します。また、競技力強化対象事業の場合は強化事業欄で「該当」を選択します。</t>
    <rPh sb="0" eb="2">
      <t>トウガイ</t>
    </rPh>
    <rPh sb="2" eb="4">
      <t>ネンド</t>
    </rPh>
    <rPh sb="5" eb="7">
      <t>シュウシ</t>
    </rPh>
    <rPh sb="7" eb="9">
      <t>ジョウキョウ</t>
    </rPh>
    <rPh sb="10" eb="12">
      <t>ニュウリョク</t>
    </rPh>
    <phoneticPr fontId="2"/>
  </si>
  <si>
    <t>入力した事業が競技力強化事業に該当する場合は強化事業欄で「該当」を選択してください。</t>
    <rPh sb="0" eb="2">
      <t>ニュウリョク</t>
    </rPh>
    <rPh sb="4" eb="6">
      <t>ジギョウ</t>
    </rPh>
    <rPh sb="7" eb="10">
      <t>キョウギリョク</t>
    </rPh>
    <rPh sb="10" eb="12">
      <t>キョウカ</t>
    </rPh>
    <rPh sb="12" eb="14">
      <t>ジギョウ</t>
    </rPh>
    <rPh sb="15" eb="17">
      <t>ガイトウ</t>
    </rPh>
    <rPh sb="19" eb="21">
      <t>バアイ</t>
    </rPh>
    <rPh sb="22" eb="24">
      <t>キョウカ</t>
    </rPh>
    <rPh sb="24" eb="26">
      <t>ジギョウ</t>
    </rPh>
    <rPh sb="26" eb="27">
      <t>ラン</t>
    </rPh>
    <rPh sb="29" eb="31">
      <t>ガイトウ</t>
    </rPh>
    <rPh sb="33" eb="35">
      <t>センタク</t>
    </rPh>
    <phoneticPr fontId="2"/>
  </si>
  <si>
    <t>入力作業</t>
    <rPh sb="0" eb="2">
      <t>ニュウリョク</t>
    </rPh>
    <rPh sb="2" eb="4">
      <t>サギョウ</t>
    </rPh>
    <phoneticPr fontId="2"/>
  </si>
  <si>
    <t>詳細</t>
    <rPh sb="0" eb="2">
      <t>ショウサイ</t>
    </rPh>
    <phoneticPr fontId="2"/>
  </si>
  <si>
    <t>「④事業報告書」の強化事業欄で「該当」を選択した事業について支出額を入力してください。</t>
    <rPh sb="2" eb="4">
      <t>ジギョウ</t>
    </rPh>
    <rPh sb="4" eb="7">
      <t>ホウコクショ</t>
    </rPh>
    <rPh sb="9" eb="11">
      <t>キョウカ</t>
    </rPh>
    <rPh sb="11" eb="13">
      <t>ジギョウ</t>
    </rPh>
    <rPh sb="13" eb="14">
      <t>ラン</t>
    </rPh>
    <rPh sb="16" eb="18">
      <t>ガイトウ</t>
    </rPh>
    <rPh sb="20" eb="22">
      <t>センタク</t>
    </rPh>
    <rPh sb="24" eb="26">
      <t>ジギョウ</t>
    </rPh>
    <rPh sb="30" eb="33">
      <t>シシュツガク</t>
    </rPh>
    <rPh sb="34" eb="36">
      <t>ニュウリョク</t>
    </rPh>
    <phoneticPr fontId="2"/>
  </si>
  <si>
    <t>※参加人数、参加チーム数等、必ず記載してください。</t>
    <rPh sb="1" eb="3">
      <t>サンカ</t>
    </rPh>
    <rPh sb="3" eb="5">
      <t>ニンズウ</t>
    </rPh>
    <rPh sb="6" eb="8">
      <t>サンカ</t>
    </rPh>
    <rPh sb="11" eb="12">
      <t>スウ</t>
    </rPh>
    <rPh sb="12" eb="13">
      <t>トウ</t>
    </rPh>
    <rPh sb="14" eb="15">
      <t>カナラ</t>
    </rPh>
    <rPh sb="16" eb="18">
      <t>キサイ</t>
    </rPh>
    <phoneticPr fontId="2"/>
  </si>
  <si>
    <t>会員数は、実際に登録されている会員数を明記してください。大会参加者ではありませんので注意してください。</t>
    <phoneticPr fontId="2"/>
  </si>
  <si>
    <t>平塚　太郎</t>
    <rPh sb="0" eb="2">
      <t>ヒラツカ</t>
    </rPh>
    <rPh sb="3" eb="5">
      <t>タロウ</t>
    </rPh>
    <phoneticPr fontId="2"/>
  </si>
  <si>
    <t>令和〇〇年度平塚市競技力強化委託実績報告書</t>
    <rPh sb="0" eb="2">
      <t>レイワ</t>
    </rPh>
    <rPh sb="4" eb="5">
      <t>ネン</t>
    </rPh>
    <rPh sb="5" eb="6">
      <t>ド</t>
    </rPh>
    <rPh sb="6" eb="9">
      <t>ヒラツカシ</t>
    </rPh>
    <rPh sb="9" eb="11">
      <t>キョウギ</t>
    </rPh>
    <rPh sb="11" eb="12">
      <t>リョク</t>
    </rPh>
    <rPh sb="12" eb="14">
      <t>キョウカ</t>
    </rPh>
    <rPh sb="14" eb="16">
      <t>イタク</t>
    </rPh>
    <rPh sb="16" eb="18">
      <t>ジッセキ</t>
    </rPh>
    <phoneticPr fontId="20"/>
  </si>
  <si>
    <t>　令和○○年度に交付を受けた競技力強化委託料について、次のとおり実績報告いたします。</t>
    <rPh sb="1" eb="3">
      <t>レイワ</t>
    </rPh>
    <rPh sb="5" eb="7">
      <t>ネンド</t>
    </rPh>
    <rPh sb="8" eb="10">
      <t>コウフ</t>
    </rPh>
    <rPh sb="11" eb="12">
      <t>ウ</t>
    </rPh>
    <rPh sb="14" eb="17">
      <t>キョウギリョク</t>
    </rPh>
    <rPh sb="17" eb="19">
      <t>キョウカ</t>
    </rPh>
    <rPh sb="19" eb="22">
      <t>イタクリョウ</t>
    </rPh>
    <phoneticPr fontId="20"/>
  </si>
  <si>
    <t>令和○○年度競技力強化委託事業報告</t>
    <rPh sb="0" eb="2">
      <t>レイワ</t>
    </rPh>
    <rPh sb="4" eb="6">
      <t>ネンド</t>
    </rPh>
    <rPh sb="6" eb="9">
      <t>キョウギリョク</t>
    </rPh>
    <rPh sb="9" eb="11">
      <t>キョウカ</t>
    </rPh>
    <rPh sb="11" eb="13">
      <t>イタク</t>
    </rPh>
    <rPh sb="13" eb="15">
      <t>ジギョウ</t>
    </rPh>
    <rPh sb="15" eb="17">
      <t>ホウコク</t>
    </rPh>
    <phoneticPr fontId="20"/>
  </si>
  <si>
    <t>　氏　　　　　　　名　（年齢）</t>
    <rPh sb="1" eb="2">
      <t>シ</t>
    </rPh>
    <rPh sb="9" eb="10">
      <t>ナ</t>
    </rPh>
    <rPh sb="12" eb="14">
      <t>ネンレイ</t>
    </rPh>
    <phoneticPr fontId="2"/>
  </si>
  <si>
    <t>　フ　リ　ガ　ナ</t>
    <phoneticPr fontId="2"/>
  </si>
  <si>
    <t>評議員
（１名）</t>
    <rPh sb="0" eb="3">
      <t>ヒョウギイン</t>
    </rPh>
    <rPh sb="6" eb="7">
      <t>メイ</t>
    </rPh>
    <phoneticPr fontId="2"/>
  </si>
  <si>
    <t>※　副会長、副理事長などは適宜行を増やしてください。</t>
    <rPh sb="2" eb="5">
      <t>フクカイチョウ</t>
    </rPh>
    <rPh sb="6" eb="7">
      <t>フク</t>
    </rPh>
    <rPh sb="7" eb="10">
      <t>リジチョウ</t>
    </rPh>
    <rPh sb="13" eb="15">
      <t>テキギ</t>
    </rPh>
    <rPh sb="15" eb="16">
      <t>ギョウ</t>
    </rPh>
    <rPh sb="17" eb="18">
      <t>フ</t>
    </rPh>
    <phoneticPr fontId="2"/>
  </si>
  <si>
    <t>平塚市スポーツ協会</t>
    <rPh sb="0" eb="3">
      <t>ヒラツカシ</t>
    </rPh>
    <rPh sb="7" eb="9">
      <t>キョウカイ</t>
    </rPh>
    <rPh sb="8" eb="9">
      <t>タイキョウ</t>
    </rPh>
    <phoneticPr fontId="20"/>
  </si>
  <si>
    <t>平塚市スポーツ協会加盟団体　登録団体数及び会員数</t>
    <rPh sb="0" eb="3">
      <t>ヒラツカシ</t>
    </rPh>
    <rPh sb="7" eb="9">
      <t>キョウカイ</t>
    </rPh>
    <rPh sb="8" eb="9">
      <t>タイキョウ</t>
    </rPh>
    <rPh sb="9" eb="11">
      <t>カメイ</t>
    </rPh>
    <rPh sb="11" eb="13">
      <t>ダンタイ</t>
    </rPh>
    <rPh sb="14" eb="16">
      <t>トウロク</t>
    </rPh>
    <rPh sb="16" eb="18">
      <t>ダンタイ</t>
    </rPh>
    <rPh sb="18" eb="19">
      <t>スウ</t>
    </rPh>
    <rPh sb="19" eb="20">
      <t>オヨ</t>
    </rPh>
    <rPh sb="21" eb="24">
      <t>カイインスウ</t>
    </rPh>
    <phoneticPr fontId="2"/>
  </si>
  <si>
    <t>理事
（１名）</t>
    <rPh sb="0" eb="2">
      <t>リジ</t>
    </rPh>
    <phoneticPr fontId="2"/>
  </si>
  <si>
    <t>◆1～28に５年度の収入予算を、29～61に５年度の支出予算を入力してください。（ピンク色の箇所入力）</t>
    <rPh sb="7" eb="8">
      <t>ネン</t>
    </rPh>
    <rPh sb="8" eb="9">
      <t>ド</t>
    </rPh>
    <rPh sb="10" eb="12">
      <t>シュウニュウ</t>
    </rPh>
    <rPh sb="12" eb="14">
      <t>ヨサン</t>
    </rPh>
    <rPh sb="23" eb="24">
      <t>ネン</t>
    </rPh>
    <rPh sb="24" eb="25">
      <t>ド</t>
    </rPh>
    <rPh sb="26" eb="28">
      <t>シシュツ</t>
    </rPh>
    <rPh sb="28" eb="30">
      <t>ヨサン</t>
    </rPh>
    <rPh sb="31" eb="33">
      <t>ニュウリョク</t>
    </rPh>
    <rPh sb="44" eb="45">
      <t>イロ</t>
    </rPh>
    <rPh sb="46" eb="48">
      <t>カショ</t>
    </rPh>
    <rPh sb="48" eb="50">
      <t>ニュウリョク</t>
    </rPh>
    <phoneticPr fontId="2"/>
  </si>
  <si>
    <t>平スポ協※</t>
    <rPh sb="0" eb="1">
      <t>ヒラ</t>
    </rPh>
    <rPh sb="3" eb="4">
      <t>キョウ</t>
    </rPh>
    <phoneticPr fontId="2"/>
  </si>
  <si>
    <t>県スポ協※</t>
    <rPh sb="0" eb="1">
      <t>ケン</t>
    </rPh>
    <rPh sb="3" eb="4">
      <t>キョウ</t>
    </rPh>
    <phoneticPr fontId="2"/>
  </si>
  <si>
    <t>平スポ協</t>
    <rPh sb="0" eb="1">
      <t>ヒラ</t>
    </rPh>
    <rPh sb="3" eb="4">
      <t>キョウ</t>
    </rPh>
    <phoneticPr fontId="2"/>
  </si>
  <si>
    <t>※　前年度にスポ協理事を務めていた方は本年度の評議員にはなれません。</t>
    <rPh sb="2" eb="5">
      <t>ゼンネンド</t>
    </rPh>
    <rPh sb="8" eb="9">
      <t>キョウ</t>
    </rPh>
    <rPh sb="9" eb="11">
      <t>リジ</t>
    </rPh>
    <rPh sb="12" eb="13">
      <t>ツト</t>
    </rPh>
    <rPh sb="17" eb="18">
      <t>カタ</t>
    </rPh>
    <rPh sb="19" eb="22">
      <t>ホンネンド</t>
    </rPh>
    <rPh sb="23" eb="26">
      <t>ヒョウギイン</t>
    </rPh>
    <phoneticPr fontId="2"/>
  </si>
  <si>
    <t>灰色は入力不要（数式が入力済）</t>
    <rPh sb="0" eb="1">
      <t>ハイ</t>
    </rPh>
    <rPh sb="1" eb="2">
      <t>イロ</t>
    </rPh>
    <rPh sb="3" eb="5">
      <t>ニュウリョク</t>
    </rPh>
    <rPh sb="5" eb="7">
      <t>フヨウ</t>
    </rPh>
    <rPh sb="8" eb="10">
      <t>スウシキ</t>
    </rPh>
    <rPh sb="11" eb="13">
      <t>ニュウリョク</t>
    </rPh>
    <rPh sb="13" eb="14">
      <t>スミ</t>
    </rPh>
    <phoneticPr fontId="2"/>
  </si>
  <si>
    <t>ピンク色部分のみ入力してください。</t>
    <rPh sb="3" eb="4">
      <t>イロ</t>
    </rPh>
    <rPh sb="4" eb="6">
      <t>ブブン</t>
    </rPh>
    <rPh sb="8" eb="10">
      <t>ニュウリョク</t>
    </rPh>
    <phoneticPr fontId="2"/>
  </si>
  <si>
    <t>ピンク色部分を入力</t>
    <rPh sb="3" eb="4">
      <t>イロ</t>
    </rPh>
    <rPh sb="4" eb="6">
      <t>ブブン</t>
    </rPh>
    <rPh sb="7" eb="9">
      <t>ニュウリョク</t>
    </rPh>
    <phoneticPr fontId="2"/>
  </si>
  <si>
    <t>してください。</t>
  </si>
  <si>
    <t>会長　中田　勉</t>
    <rPh sb="0" eb="2">
      <t>カイチョウ</t>
    </rPh>
    <rPh sb="6" eb="7">
      <t>ツトム</t>
    </rPh>
    <phoneticPr fontId="20"/>
  </si>
  <si>
    <t>令和６年３月３１日</t>
    <rPh sb="0" eb="2">
      <t>レイワ</t>
    </rPh>
    <rPh sb="3" eb="4">
      <t>ネン</t>
    </rPh>
    <rPh sb="5" eb="6">
      <t>ガツ</t>
    </rPh>
    <rPh sb="8" eb="9">
      <t>ニチ</t>
    </rPh>
    <phoneticPr fontId="2"/>
  </si>
  <si>
    <t>　令和５年度に交付を受けた競技力強化委託料について、次のとおり実績報告いたします。</t>
    <rPh sb="1" eb="3">
      <t>レイワ</t>
    </rPh>
    <rPh sb="4" eb="6">
      <t>ネンド</t>
    </rPh>
    <rPh sb="7" eb="9">
      <t>コウフ</t>
    </rPh>
    <rPh sb="10" eb="11">
      <t>ウ</t>
    </rPh>
    <rPh sb="13" eb="16">
      <t>キョウギリョク</t>
    </rPh>
    <rPh sb="16" eb="18">
      <t>キョウカ</t>
    </rPh>
    <rPh sb="18" eb="21">
      <t>イタクリョウ</t>
    </rPh>
    <phoneticPr fontId="20"/>
  </si>
  <si>
    <r>
      <t>団体名、日付、事業名、区分、
会場、参加人数を入力して
ください。（</t>
    </r>
    <r>
      <rPr>
        <b/>
        <u/>
        <sz val="12"/>
        <rFont val="HG丸ｺﾞｼｯｸM-PRO"/>
        <family val="3"/>
        <charset val="128"/>
      </rPr>
      <t>№は入力不要</t>
    </r>
    <r>
      <rPr>
        <b/>
        <sz val="12"/>
        <rFont val="HG丸ｺﾞｼｯｸM-PRO"/>
        <family val="3"/>
        <charset val="128"/>
      </rPr>
      <t>）
また、</t>
    </r>
    <r>
      <rPr>
        <b/>
        <sz val="12"/>
        <color indexed="10"/>
        <rFont val="HG丸ｺﾞｼｯｸM-PRO"/>
        <family val="3"/>
        <charset val="128"/>
      </rPr>
      <t>入力した事業が競技力強化事業に
該当する場合は強化事業欄で「該当」を
選択してください。
「該当」を選択した事業は事業名が「⑥競技力強化実績報告書」に反映します。</t>
    </r>
    <rPh sb="0" eb="2">
      <t>ダンタイ</t>
    </rPh>
    <rPh sb="2" eb="3">
      <t>メイ</t>
    </rPh>
    <rPh sb="4" eb="6">
      <t>ヒヅケ</t>
    </rPh>
    <rPh sb="7" eb="9">
      <t>ジギョウ</t>
    </rPh>
    <rPh sb="9" eb="10">
      <t>メイ</t>
    </rPh>
    <rPh sb="11" eb="13">
      <t>クブン</t>
    </rPh>
    <rPh sb="15" eb="17">
      <t>カイジョウ</t>
    </rPh>
    <rPh sb="18" eb="20">
      <t>サンカ</t>
    </rPh>
    <rPh sb="20" eb="22">
      <t>ニンズウ</t>
    </rPh>
    <rPh sb="23" eb="25">
      <t>ニュウリョク</t>
    </rPh>
    <rPh sb="36" eb="38">
      <t>ニュウリョク</t>
    </rPh>
    <rPh sb="38" eb="40">
      <t>フヨウ</t>
    </rPh>
    <rPh sb="45" eb="47">
      <t>ニュウリョク</t>
    </rPh>
    <rPh sb="49" eb="51">
      <t>ジギョウ</t>
    </rPh>
    <rPh sb="52" eb="55">
      <t>キョウギリョク</t>
    </rPh>
    <rPh sb="55" eb="57">
      <t>キョウカ</t>
    </rPh>
    <rPh sb="57" eb="59">
      <t>ジギョウ</t>
    </rPh>
    <rPh sb="61" eb="63">
      <t>ガイトウ</t>
    </rPh>
    <rPh sb="65" eb="67">
      <t>バアイ</t>
    </rPh>
    <rPh sb="68" eb="70">
      <t>キョウカ</t>
    </rPh>
    <rPh sb="70" eb="72">
      <t>ジギョウ</t>
    </rPh>
    <rPh sb="72" eb="73">
      <t>ラン</t>
    </rPh>
    <rPh sb="75" eb="77">
      <t>ガイトウ</t>
    </rPh>
    <rPh sb="80" eb="82">
      <t>センタク</t>
    </rPh>
    <rPh sb="91" eb="93">
      <t>ガイトウ</t>
    </rPh>
    <rPh sb="95" eb="97">
      <t>センタク</t>
    </rPh>
    <rPh sb="99" eb="101">
      <t>ジギョウ</t>
    </rPh>
    <rPh sb="102" eb="104">
      <t>ジギョウ</t>
    </rPh>
    <rPh sb="104" eb="105">
      <t>メイ</t>
    </rPh>
    <rPh sb="108" eb="111">
      <t>キョウギリョク</t>
    </rPh>
    <rPh sb="111" eb="113">
      <t>キョウカ</t>
    </rPh>
    <rPh sb="113" eb="115">
      <t>ジッセキ</t>
    </rPh>
    <rPh sb="115" eb="118">
      <t>ホウコクショ</t>
    </rPh>
    <rPh sb="120" eb="122">
      <t>ハンエイ</t>
    </rPh>
    <phoneticPr fontId="2"/>
  </si>
  <si>
    <r>
      <t>◆決算年度前までの積立額累計を入力してください。</t>
    </r>
    <r>
      <rPr>
        <sz val="11"/>
        <color rgb="FFFF99FF"/>
        <rFont val="HG丸ｺﾞｼｯｸM-PRO"/>
        <family val="3"/>
        <charset val="128"/>
      </rPr>
      <t>（ピンク色の箇所入力）</t>
    </r>
    <rPh sb="1" eb="3">
      <t>ケッサン</t>
    </rPh>
    <rPh sb="3" eb="4">
      <t>ネン</t>
    </rPh>
    <rPh sb="4" eb="5">
      <t>ド</t>
    </rPh>
    <rPh sb="5" eb="6">
      <t>マエ</t>
    </rPh>
    <rPh sb="9" eb="11">
      <t>ツミタテ</t>
    </rPh>
    <rPh sb="11" eb="12">
      <t>ガク</t>
    </rPh>
    <rPh sb="12" eb="14">
      <t>ルイケイ</t>
    </rPh>
    <rPh sb="15" eb="17">
      <t>ニュウリョク</t>
    </rPh>
    <phoneticPr fontId="2"/>
  </si>
  <si>
    <t>６年度予算</t>
    <rPh sb="2" eb="3">
      <t>ド</t>
    </rPh>
    <rPh sb="3" eb="5">
      <t>ヨサン</t>
    </rPh>
    <phoneticPr fontId="2"/>
  </si>
  <si>
    <t>６年度の役員等及び加盟団体登録者数等を入力</t>
    <rPh sb="4" eb="6">
      <t>ヤクイン</t>
    </rPh>
    <rPh sb="6" eb="7">
      <t>トウ</t>
    </rPh>
    <rPh sb="7" eb="8">
      <t>オヨ</t>
    </rPh>
    <rPh sb="9" eb="11">
      <t>カメイ</t>
    </rPh>
    <rPh sb="11" eb="13">
      <t>ダンタイ</t>
    </rPh>
    <rPh sb="13" eb="15">
      <t>トウロク</t>
    </rPh>
    <rPh sb="15" eb="16">
      <t>シャ</t>
    </rPh>
    <rPh sb="16" eb="17">
      <t>スウ</t>
    </rPh>
    <rPh sb="17" eb="18">
      <t>トウ</t>
    </rPh>
    <rPh sb="19" eb="21">
      <t>ニュウリョク</t>
    </rPh>
    <phoneticPr fontId="2"/>
  </si>
  <si>
    <r>
      <rPr>
        <b/>
        <sz val="16"/>
        <rFont val="HG丸ｺﾞｼｯｸM-PRO"/>
        <family val="3"/>
        <charset val="128"/>
      </rPr>
      <t>6</t>
    </r>
    <r>
      <rPr>
        <b/>
        <sz val="9"/>
        <rFont val="HG丸ｺﾞｼｯｸM-PRO"/>
        <family val="3"/>
        <charset val="128"/>
      </rPr>
      <t>年度
収入予算を要入力↓</t>
    </r>
    <rPh sb="2" eb="3">
      <t>ド</t>
    </rPh>
    <rPh sb="4" eb="6">
      <t>シュウニュウ</t>
    </rPh>
    <rPh sb="6" eb="8">
      <t>ヨサン</t>
    </rPh>
    <rPh sb="9" eb="10">
      <t>ヨウ</t>
    </rPh>
    <rPh sb="10" eb="12">
      <t>ニュウリョク</t>
    </rPh>
    <phoneticPr fontId="2"/>
  </si>
  <si>
    <r>
      <rPr>
        <b/>
        <sz val="16"/>
        <rFont val="HG丸ｺﾞｼｯｸM-PRO"/>
        <family val="3"/>
        <charset val="128"/>
      </rPr>
      <t>6</t>
    </r>
    <r>
      <rPr>
        <b/>
        <sz val="9"/>
        <rFont val="HG丸ｺﾞｼｯｸM-PRO"/>
        <family val="3"/>
        <charset val="128"/>
      </rPr>
      <t>年度
支出予算を要入力↓</t>
    </r>
    <rPh sb="2" eb="3">
      <t>ド</t>
    </rPh>
    <rPh sb="4" eb="6">
      <t>シシュツ</t>
    </rPh>
    <rPh sb="6" eb="8">
      <t>ヨサン</t>
    </rPh>
    <rPh sb="9" eb="10">
      <t>ヨウ</t>
    </rPh>
    <rPh sb="10" eb="12">
      <t>ニュウリョク</t>
    </rPh>
    <phoneticPr fontId="2"/>
  </si>
  <si>
    <r>
      <t>◆1～28に6年度の収入予算を、29～61に6年度の支出予算を入力してください。</t>
    </r>
    <r>
      <rPr>
        <sz val="11"/>
        <color rgb="FFFF99FF"/>
        <rFont val="HG丸ｺﾞｼｯｸM-PRO"/>
        <family val="3"/>
        <charset val="128"/>
      </rPr>
      <t>（ピンク色の箇所入力）</t>
    </r>
    <rPh sb="8" eb="9">
      <t>ド</t>
    </rPh>
    <rPh sb="10" eb="12">
      <t>シュウニュウ</t>
    </rPh>
    <rPh sb="12" eb="14">
      <t>ヨサン</t>
    </rPh>
    <rPh sb="24" eb="25">
      <t>ド</t>
    </rPh>
    <rPh sb="26" eb="28">
      <t>シシュツ</t>
    </rPh>
    <rPh sb="28" eb="30">
      <t>ヨサン</t>
    </rPh>
    <rPh sb="31" eb="33">
      <t>ニュウリョク</t>
    </rPh>
    <rPh sb="44" eb="45">
      <t>イロ</t>
    </rPh>
    <rPh sb="46" eb="48">
      <t>カショ</t>
    </rPh>
    <rPh sb="48" eb="50">
      <t>ニュウリョク</t>
    </rPh>
    <phoneticPr fontId="2"/>
  </si>
  <si>
    <r>
      <t>◆※の費目は競技力強化委託料の支出項目の</t>
    </r>
    <r>
      <rPr>
        <u/>
        <sz val="11"/>
        <rFont val="HG丸ｺﾞｼｯｸM-PRO"/>
        <family val="3"/>
        <charset val="128"/>
      </rPr>
      <t>対象外</t>
    </r>
    <r>
      <rPr>
        <sz val="11"/>
        <rFont val="HG丸ｺﾞｼｯｸM-PRO"/>
        <family val="3"/>
        <charset val="128"/>
      </rPr>
      <t>です。</t>
    </r>
    <rPh sb="3" eb="5">
      <t>ヒモク</t>
    </rPh>
    <rPh sb="20" eb="23">
      <t>タイショウガイ</t>
    </rPh>
    <phoneticPr fontId="2"/>
  </si>
  <si>
    <t>会長　中田　勉</t>
    <rPh sb="0" eb="2">
      <t>カイチョウ</t>
    </rPh>
    <rPh sb="3" eb="5">
      <t>ナカタ</t>
    </rPh>
    <rPh sb="6" eb="7">
      <t>ツトム</t>
    </rPh>
    <phoneticPr fontId="20"/>
  </si>
  <si>
    <t>令和６年度競技力強化委託実績報告書</t>
    <rPh sb="0" eb="2">
      <t>レイワ</t>
    </rPh>
    <rPh sb="3" eb="4">
      <t>ネン</t>
    </rPh>
    <rPh sb="4" eb="5">
      <t>ド</t>
    </rPh>
    <rPh sb="5" eb="8">
      <t>キョウギリョク</t>
    </rPh>
    <rPh sb="8" eb="10">
      <t>キョウカ</t>
    </rPh>
    <rPh sb="10" eb="12">
      <t>イタク</t>
    </rPh>
    <rPh sb="12" eb="14">
      <t>ジッセキ</t>
    </rPh>
    <rPh sb="14" eb="17">
      <t>ホウコクショ</t>
    </rPh>
    <phoneticPr fontId="2"/>
  </si>
  <si>
    <t>令和６年度競技力強化委託事業報告</t>
    <rPh sb="0" eb="2">
      <t>レイワ</t>
    </rPh>
    <rPh sb="3" eb="5">
      <t>ネンド</t>
    </rPh>
    <rPh sb="5" eb="7">
      <t>キョウギ</t>
    </rPh>
    <rPh sb="7" eb="8">
      <t>リョク</t>
    </rPh>
    <rPh sb="8" eb="10">
      <t>キョウカ</t>
    </rPh>
    <rPh sb="10" eb="12">
      <t>イタク</t>
    </rPh>
    <rPh sb="12" eb="14">
      <t>ジギョウ</t>
    </rPh>
    <rPh sb="14" eb="16">
      <t>ホウコク</t>
    </rPh>
    <phoneticPr fontId="20"/>
  </si>
  <si>
    <t>令和７年度　平塚市スポーツ協会加盟団体役員名簿　兼　加盟団体登録者数</t>
    <rPh sb="0" eb="2">
      <t>レイワ</t>
    </rPh>
    <rPh sb="3" eb="4">
      <t>ネン</t>
    </rPh>
    <rPh sb="4" eb="5">
      <t>ド</t>
    </rPh>
    <rPh sb="24" eb="25">
      <t>ケン</t>
    </rPh>
    <rPh sb="26" eb="28">
      <t>カメイ</t>
    </rPh>
    <rPh sb="28" eb="30">
      <t>ダンタイ</t>
    </rPh>
    <rPh sb="30" eb="32">
      <t>トウロク</t>
    </rPh>
    <rPh sb="32" eb="33">
      <t>シャ</t>
    </rPh>
    <rPh sb="33" eb="34">
      <t>スウ</t>
    </rPh>
    <phoneticPr fontId="2"/>
  </si>
  <si>
    <t>令和7年度事業計画</t>
    <rPh sb="0" eb="2">
      <t>レイワ</t>
    </rPh>
    <rPh sb="3" eb="4">
      <t>ネン</t>
    </rPh>
    <rPh sb="4" eb="5">
      <t>ド</t>
    </rPh>
    <rPh sb="5" eb="7">
      <t>ジギョウ</t>
    </rPh>
    <rPh sb="7" eb="9">
      <t>ケイカク</t>
    </rPh>
    <phoneticPr fontId="2"/>
  </si>
  <si>
    <t>令和６年度収支帳簿</t>
    <rPh sb="0" eb="2">
      <t>レイワ</t>
    </rPh>
    <rPh sb="3" eb="5">
      <t>ネンド</t>
    </rPh>
    <rPh sb="5" eb="7">
      <t>シュウシ</t>
    </rPh>
    <rPh sb="7" eb="9">
      <t>チョウボ</t>
    </rPh>
    <phoneticPr fontId="2"/>
  </si>
  <si>
    <t>令和6年度収支決算書</t>
    <rPh sb="0" eb="2">
      <t>レイワ</t>
    </rPh>
    <rPh sb="3" eb="4">
      <t>ネン</t>
    </rPh>
    <rPh sb="4" eb="5">
      <t>ド</t>
    </rPh>
    <rPh sb="5" eb="7">
      <t>シュウシ</t>
    </rPh>
    <rPh sb="7" eb="10">
      <t>ケッサンショ</t>
    </rPh>
    <phoneticPr fontId="2"/>
  </si>
  <si>
    <t>令和7年度収支予算書</t>
    <rPh sb="0" eb="2">
      <t>レイワ</t>
    </rPh>
    <rPh sb="3" eb="4">
      <t>ネン</t>
    </rPh>
    <rPh sb="4" eb="5">
      <t>ド</t>
    </rPh>
    <rPh sb="5" eb="7">
      <t>シュウシ</t>
    </rPh>
    <rPh sb="7" eb="9">
      <t>ヨサン</t>
    </rPh>
    <rPh sb="9" eb="10">
      <t>ショ</t>
    </rPh>
    <phoneticPr fontId="2"/>
  </si>
  <si>
    <r>
      <rPr>
        <b/>
        <sz val="14"/>
        <rFont val="HG丸ｺﾞｼｯｸM-PRO"/>
        <family val="3"/>
        <charset val="128"/>
      </rPr>
      <t>7</t>
    </r>
    <r>
      <rPr>
        <b/>
        <sz val="9"/>
        <rFont val="HG丸ｺﾞｼｯｸM-PRO"/>
        <family val="3"/>
        <charset val="128"/>
      </rPr>
      <t xml:space="preserve">年度
</t>
    </r>
    <r>
      <rPr>
        <b/>
        <u/>
        <sz val="9"/>
        <color indexed="10"/>
        <rFont val="HG丸ｺﾞｼｯｸM-PRO"/>
        <family val="3"/>
        <charset val="128"/>
      </rPr>
      <t>収入予算</t>
    </r>
    <r>
      <rPr>
        <b/>
        <sz val="9"/>
        <rFont val="HG丸ｺﾞｼｯｸM-PRO"/>
        <family val="3"/>
        <charset val="128"/>
      </rPr>
      <t>を要入力↓</t>
    </r>
    <rPh sb="1" eb="2">
      <t>ネン</t>
    </rPh>
    <rPh sb="2" eb="3">
      <t>ド</t>
    </rPh>
    <rPh sb="4" eb="6">
      <t>シュウニュウ</t>
    </rPh>
    <rPh sb="6" eb="8">
      <t>ヨサン</t>
    </rPh>
    <rPh sb="9" eb="10">
      <t>ヨウ</t>
    </rPh>
    <rPh sb="10" eb="12">
      <t>ニュウリョク</t>
    </rPh>
    <phoneticPr fontId="2"/>
  </si>
  <si>
    <r>
      <rPr>
        <b/>
        <sz val="16"/>
        <rFont val="HG丸ｺﾞｼｯｸM-PRO"/>
        <family val="3"/>
        <charset val="128"/>
      </rPr>
      <t>7</t>
    </r>
    <r>
      <rPr>
        <b/>
        <sz val="9"/>
        <rFont val="HG丸ｺﾞｼｯｸM-PRO"/>
        <family val="3"/>
        <charset val="128"/>
      </rPr>
      <t xml:space="preserve">年度
</t>
    </r>
    <r>
      <rPr>
        <b/>
        <sz val="9"/>
        <color indexed="21"/>
        <rFont val="HG丸ｺﾞｼｯｸM-PRO"/>
        <family val="3"/>
        <charset val="128"/>
      </rPr>
      <t>支出</t>
    </r>
    <r>
      <rPr>
        <b/>
        <u/>
        <sz val="9"/>
        <color indexed="21"/>
        <rFont val="HG丸ｺﾞｼｯｸM-PRO"/>
        <family val="3"/>
        <charset val="128"/>
      </rPr>
      <t>予算</t>
    </r>
    <r>
      <rPr>
        <b/>
        <sz val="9"/>
        <rFont val="HG丸ｺﾞｼｯｸM-PRO"/>
        <family val="3"/>
        <charset val="128"/>
      </rPr>
      <t>を要入力↓</t>
    </r>
    <rPh sb="1" eb="2">
      <t>ネン</t>
    </rPh>
    <rPh sb="2" eb="3">
      <t>ド</t>
    </rPh>
    <rPh sb="4" eb="6">
      <t>シシュツ</t>
    </rPh>
    <rPh sb="6" eb="8">
      <t>ヨサン</t>
    </rPh>
    <rPh sb="9" eb="10">
      <t>ヨウ</t>
    </rPh>
    <rPh sb="10" eb="12">
      <t>ニュウリョク</t>
    </rPh>
    <phoneticPr fontId="2"/>
  </si>
  <si>
    <r>
      <rPr>
        <b/>
        <sz val="48"/>
        <rFont val="UD デジタル 教科書体 NK-B"/>
        <family val="1"/>
        <charset val="128"/>
      </rPr>
      <t>↑</t>
    </r>
    <r>
      <rPr>
        <b/>
        <sz val="11"/>
        <rFont val="UD デジタル 教科書体 NK-B"/>
        <family val="1"/>
        <charset val="128"/>
      </rPr>
      <t>この額がR7当初繰越金となる（③7年度予算前年度繰越金（Ｄ36））</t>
    </r>
    <rPh sb="3" eb="4">
      <t>ガク</t>
    </rPh>
    <rPh sb="7" eb="9">
      <t>トウショ</t>
    </rPh>
    <rPh sb="9" eb="11">
      <t>クリコシ</t>
    </rPh>
    <rPh sb="11" eb="12">
      <t>キン</t>
    </rPh>
    <phoneticPr fontId="2"/>
  </si>
  <si>
    <t>平塚市スポーツ協会加盟団体年表（R6年度分を入力願います）</t>
    <rPh sb="0" eb="3">
      <t>ヒラツカシ</t>
    </rPh>
    <rPh sb="7" eb="9">
      <t>キョウカイ</t>
    </rPh>
    <rPh sb="9" eb="11">
      <t>カメイ</t>
    </rPh>
    <rPh sb="11" eb="13">
      <t>ダンタイ</t>
    </rPh>
    <rPh sb="13" eb="14">
      <t>ネン</t>
    </rPh>
    <rPh sb="14" eb="15">
      <t>ヒョウ</t>
    </rPh>
    <rPh sb="18" eb="20">
      <t>ネンド</t>
    </rPh>
    <rPh sb="20" eb="21">
      <t>ブン</t>
    </rPh>
    <rPh sb="22" eb="24">
      <t>ニュウリョク</t>
    </rPh>
    <rPh sb="24" eb="25">
      <t>ネガ</t>
    </rPh>
    <phoneticPr fontId="2"/>
  </si>
  <si>
    <t>記載例１）２月に平塚市〇〇協会創立６０周年を迎えた。</t>
    <rPh sb="0" eb="2">
      <t>キサイ</t>
    </rPh>
    <rPh sb="2" eb="3">
      <t>レイ</t>
    </rPh>
    <rPh sb="6" eb="7">
      <t>ガツ</t>
    </rPh>
    <rPh sb="8" eb="11">
      <t>ヒラツカシ</t>
    </rPh>
    <rPh sb="13" eb="15">
      <t>キョウカイ</t>
    </rPh>
    <rPh sb="15" eb="17">
      <t>ソウリツ</t>
    </rPh>
    <rPh sb="19" eb="21">
      <t>シュウネン</t>
    </rPh>
    <rPh sb="22" eb="23">
      <t>ムカ</t>
    </rPh>
    <phoneticPr fontId="2"/>
  </si>
  <si>
    <t>記載例２）全日本学生〇〇選手権大会が平塚〇〇で行われ、〇△選手が優勝した。</t>
    <rPh sb="0" eb="2">
      <t>キサイ</t>
    </rPh>
    <rPh sb="2" eb="3">
      <t>レイ</t>
    </rPh>
    <rPh sb="5" eb="6">
      <t>ゼン</t>
    </rPh>
    <rPh sb="6" eb="8">
      <t>ニホン</t>
    </rPh>
    <rPh sb="8" eb="10">
      <t>ガクセイ</t>
    </rPh>
    <rPh sb="12" eb="15">
      <t>センシュケン</t>
    </rPh>
    <rPh sb="15" eb="17">
      <t>タイカイ</t>
    </rPh>
    <rPh sb="18" eb="20">
      <t>ヒラツカ</t>
    </rPh>
    <rPh sb="23" eb="24">
      <t>オコナ</t>
    </rPh>
    <rPh sb="29" eb="31">
      <t>センシュ</t>
    </rPh>
    <rPh sb="32" eb="34">
      <t>ユウショウ</t>
    </rPh>
    <phoneticPr fontId="2"/>
  </si>
  <si>
    <t>記載例３）５月に〇〇氏が第８代会長となった。</t>
    <rPh sb="0" eb="2">
      <t>キサイ</t>
    </rPh>
    <rPh sb="2" eb="3">
      <t>レイ</t>
    </rPh>
    <rPh sb="6" eb="7">
      <t>ガツ</t>
    </rPh>
    <rPh sb="8" eb="11">
      <t>００シ</t>
    </rPh>
    <rPh sb="12" eb="13">
      <t>ダイ</t>
    </rPh>
    <rPh sb="14" eb="15">
      <t>ダイ</t>
    </rPh>
    <rPh sb="15" eb="17">
      <t>カイチョウ</t>
    </rPh>
    <phoneticPr fontId="2"/>
  </si>
  <si>
    <t>ピンク色の箇所に、項目ごとに令和６年度の収入予算額及び支出予算額、また、積立金額を入力します。</t>
    <rPh sb="3" eb="4">
      <t>イロ</t>
    </rPh>
    <rPh sb="5" eb="7">
      <t>カショ</t>
    </rPh>
    <rPh sb="9" eb="11">
      <t>コウモク</t>
    </rPh>
    <rPh sb="14" eb="16">
      <t>レイワ</t>
    </rPh>
    <rPh sb="18" eb="19">
      <t>ド</t>
    </rPh>
    <rPh sb="20" eb="22">
      <t>シュウニュウ</t>
    </rPh>
    <rPh sb="22" eb="24">
      <t>ヨサン</t>
    </rPh>
    <rPh sb="24" eb="25">
      <t>ガク</t>
    </rPh>
    <rPh sb="25" eb="26">
      <t>オヨ</t>
    </rPh>
    <rPh sb="27" eb="29">
      <t>シシュツ</t>
    </rPh>
    <rPh sb="29" eb="31">
      <t>ヨサン</t>
    </rPh>
    <rPh sb="31" eb="32">
      <t>ガク</t>
    </rPh>
    <rPh sb="36" eb="38">
      <t>ツミタテ</t>
    </rPh>
    <rPh sb="38" eb="40">
      <t>キンガク</t>
    </rPh>
    <rPh sb="41" eb="43">
      <t>ニュウリョク</t>
    </rPh>
    <phoneticPr fontId="2"/>
  </si>
  <si>
    <r>
      <t>①「6年度予算」に各費目の6年度予算を入力
①「6年度予算」に費目ごとに令和6年度の</t>
    </r>
    <r>
      <rPr>
        <b/>
        <sz val="14"/>
        <color rgb="FFFF99FF"/>
        <rFont val="UD デジタル 教科書体 NK-B"/>
        <family val="1"/>
        <charset val="128"/>
      </rPr>
      <t>予算額（収入予算及び支出予算）</t>
    </r>
    <r>
      <rPr>
        <b/>
        <sz val="14"/>
        <rFont val="UD デジタル 教科書体 NK-B"/>
        <family val="1"/>
        <charset val="128"/>
      </rPr>
      <t xml:space="preserve">、
</t>
    </r>
    <r>
      <rPr>
        <b/>
        <sz val="14"/>
        <color rgb="FFFF99FF"/>
        <rFont val="UD デジタル 教科書体 NK-B"/>
        <family val="1"/>
        <charset val="128"/>
      </rPr>
      <t>積立金額</t>
    </r>
    <r>
      <rPr>
        <b/>
        <sz val="14"/>
        <rFont val="UD デジタル 教科書体 NK-B"/>
        <family val="1"/>
        <charset val="128"/>
      </rPr>
      <t>を入力。入力箇所はピンク色。
①シート「6年度予算」の入力内容は「決算書」の予算額に反映します。</t>
    </r>
    <rPh sb="4" eb="5">
      <t>ド</t>
    </rPh>
    <rPh sb="5" eb="7">
      <t>ヨサン</t>
    </rPh>
    <rPh sb="9" eb="12">
      <t>カクヒモク</t>
    </rPh>
    <rPh sb="15" eb="16">
      <t>ド</t>
    </rPh>
    <rPh sb="16" eb="18">
      <t>ヨサン</t>
    </rPh>
    <rPh sb="19" eb="21">
      <t>ニュウリョク</t>
    </rPh>
    <rPh sb="27" eb="28">
      <t>ド</t>
    </rPh>
    <rPh sb="28" eb="30">
      <t>ヨサン</t>
    </rPh>
    <rPh sb="32" eb="34">
      <t>ヒモク</t>
    </rPh>
    <rPh sb="37" eb="39">
      <t>レイワ</t>
    </rPh>
    <rPh sb="41" eb="42">
      <t>ド</t>
    </rPh>
    <rPh sb="43" eb="46">
      <t>ヨサンガク</t>
    </rPh>
    <rPh sb="47" eb="49">
      <t>シュウニュウ</t>
    </rPh>
    <rPh sb="49" eb="51">
      <t>ヨサン</t>
    </rPh>
    <rPh sb="51" eb="52">
      <t>オヨ</t>
    </rPh>
    <rPh sb="53" eb="55">
      <t>シシュツ</t>
    </rPh>
    <rPh sb="55" eb="57">
      <t>ヨサン</t>
    </rPh>
    <rPh sb="60" eb="62">
      <t>ツミタテ</t>
    </rPh>
    <rPh sb="62" eb="64">
      <t>キンガク</t>
    </rPh>
    <rPh sb="65" eb="67">
      <t>ニュウリョク</t>
    </rPh>
    <rPh sb="68" eb="70">
      <t>ニュウリョク</t>
    </rPh>
    <rPh sb="70" eb="72">
      <t>カショ</t>
    </rPh>
    <rPh sb="76" eb="77">
      <t>イロ</t>
    </rPh>
    <rPh sb="91" eb="93">
      <t>ニュウリョク</t>
    </rPh>
    <rPh sb="93" eb="95">
      <t>ナイヨウ</t>
    </rPh>
    <rPh sb="97" eb="100">
      <t>ケッサンショ</t>
    </rPh>
    <rPh sb="102" eb="105">
      <t>ヨサンガク</t>
    </rPh>
    <rPh sb="106" eb="108">
      <t>ハンエイ</t>
    </rPh>
    <phoneticPr fontId="2"/>
  </si>
  <si>
    <t>②「６年度収支帳簿」に当該年度の収支状況を入力
競技力強化対象事業の場合は強化事業欄で「該当」を選択。該当を選択した場合、競技強化対象事業費として計算され、競技力強化実績報告書に金額が反映します。ただし、競技力強化対象外費目では「該当は」選択不可なので、間違えて選択した場合は、シート「決算費目合計額（変更不可）」の間違えて選択した競技力強化対象外の費目の横に修正コメントが表示されます。該当をはずしてください。</t>
    <rPh sb="52" eb="54">
      <t>ガイトウ</t>
    </rPh>
    <rPh sb="55" eb="57">
      <t>センタク</t>
    </rPh>
    <rPh sb="59" eb="61">
      <t>バアイ</t>
    </rPh>
    <rPh sb="62" eb="64">
      <t>キョウギ</t>
    </rPh>
    <rPh sb="64" eb="66">
      <t>キョウカ</t>
    </rPh>
    <rPh sb="66" eb="68">
      <t>タイショウ</t>
    </rPh>
    <rPh sb="68" eb="70">
      <t>ジギョウ</t>
    </rPh>
    <rPh sb="70" eb="71">
      <t>ヒ</t>
    </rPh>
    <rPh sb="74" eb="76">
      <t>ケイサン</t>
    </rPh>
    <rPh sb="79" eb="82">
      <t>キョウギリョク</t>
    </rPh>
    <rPh sb="82" eb="84">
      <t>キョウカ</t>
    </rPh>
    <rPh sb="84" eb="86">
      <t>ジッセキ</t>
    </rPh>
    <rPh sb="86" eb="89">
      <t>ホウコクショ</t>
    </rPh>
    <rPh sb="90" eb="92">
      <t>キンガク</t>
    </rPh>
    <rPh sb="93" eb="95">
      <t>ハンエイ</t>
    </rPh>
    <rPh sb="195" eb="197">
      <t>ガイトウ</t>
    </rPh>
    <phoneticPr fontId="2"/>
  </si>
  <si>
    <t>６年度
収支帳簿</t>
    <rPh sb="2" eb="3">
      <t>ド</t>
    </rPh>
    <rPh sb="4" eb="6">
      <t>シュウシ</t>
    </rPh>
    <rPh sb="6" eb="8">
      <t>チョウボ</t>
    </rPh>
    <phoneticPr fontId="2"/>
  </si>
  <si>
    <t>７年度予算</t>
    <rPh sb="2" eb="3">
      <t>ド</t>
    </rPh>
    <rPh sb="3" eb="5">
      <t>ヨサン</t>
    </rPh>
    <phoneticPr fontId="2"/>
  </si>
  <si>
    <t>ピンク色の箇所に項目ごとに令和７年度の収入予算額及び支出予算額、積立金額を入力します。</t>
    <rPh sb="3" eb="4">
      <t>イロ</t>
    </rPh>
    <rPh sb="5" eb="7">
      <t>カショ</t>
    </rPh>
    <rPh sb="8" eb="10">
      <t>コウモク</t>
    </rPh>
    <rPh sb="13" eb="15">
      <t>レイワ</t>
    </rPh>
    <rPh sb="17" eb="18">
      <t>ド</t>
    </rPh>
    <rPh sb="19" eb="21">
      <t>シュウニュウ</t>
    </rPh>
    <rPh sb="21" eb="23">
      <t>ヨサン</t>
    </rPh>
    <rPh sb="23" eb="24">
      <t>ガク</t>
    </rPh>
    <rPh sb="24" eb="25">
      <t>オヨ</t>
    </rPh>
    <rPh sb="26" eb="28">
      <t>シシュツ</t>
    </rPh>
    <rPh sb="28" eb="30">
      <t>ヨサン</t>
    </rPh>
    <rPh sb="30" eb="31">
      <t>ガク</t>
    </rPh>
    <rPh sb="32" eb="34">
      <t>ツミタテ</t>
    </rPh>
    <rPh sb="34" eb="36">
      <t>キンガク</t>
    </rPh>
    <rPh sb="37" eb="39">
      <t>ニュウリョク</t>
    </rPh>
    <phoneticPr fontId="2"/>
  </si>
  <si>
    <r>
      <t>③「</t>
    </r>
    <r>
      <rPr>
        <b/>
        <sz val="14"/>
        <rFont val="UD デジタル 教科書体 NK-B"/>
        <family val="1"/>
        <charset val="128"/>
      </rPr>
      <t>７年度</t>
    </r>
    <r>
      <rPr>
        <sz val="14"/>
        <rFont val="UD デジタル 教科書体 NK-B"/>
        <family val="1"/>
        <charset val="128"/>
      </rPr>
      <t>予算」に各費目の</t>
    </r>
    <r>
      <rPr>
        <b/>
        <sz val="14"/>
        <rFont val="UD デジタル 教科書体 NK-B"/>
        <family val="1"/>
        <charset val="128"/>
      </rPr>
      <t>７年度</t>
    </r>
    <r>
      <rPr>
        <sz val="14"/>
        <rFont val="UD デジタル 教科書体 NK-B"/>
        <family val="1"/>
        <charset val="128"/>
      </rPr>
      <t>予算を入力
③「</t>
    </r>
    <r>
      <rPr>
        <b/>
        <sz val="14"/>
        <rFont val="UD デジタル 教科書体 NK-B"/>
        <family val="1"/>
        <charset val="128"/>
      </rPr>
      <t>７年度</t>
    </r>
    <r>
      <rPr>
        <sz val="14"/>
        <rFont val="UD デジタル 教科書体 NK-B"/>
        <family val="1"/>
        <charset val="128"/>
      </rPr>
      <t>予算」に費目ごとに令和</t>
    </r>
    <r>
      <rPr>
        <b/>
        <sz val="14"/>
        <rFont val="UD デジタル 教科書体 NK-B"/>
        <family val="1"/>
        <charset val="128"/>
      </rPr>
      <t>７年度</t>
    </r>
    <r>
      <rPr>
        <sz val="14"/>
        <rFont val="UD デジタル 教科書体 NK-B"/>
        <family val="1"/>
        <charset val="128"/>
      </rPr>
      <t>の</t>
    </r>
    <r>
      <rPr>
        <sz val="14"/>
        <color rgb="FFFF99FF"/>
        <rFont val="UD デジタル 教科書体 NK-B"/>
        <family val="1"/>
        <charset val="128"/>
      </rPr>
      <t>予算額（収入予算及び支出予算）</t>
    </r>
    <r>
      <rPr>
        <sz val="14"/>
        <rFont val="UD デジタル 教科書体 NK-B"/>
        <family val="1"/>
        <charset val="128"/>
      </rPr>
      <t>、</t>
    </r>
    <r>
      <rPr>
        <sz val="14"/>
        <color rgb="FFFF99FF"/>
        <rFont val="UD デジタル 教科書体 NK-B"/>
        <family val="1"/>
        <charset val="128"/>
      </rPr>
      <t>積立金額</t>
    </r>
    <r>
      <rPr>
        <sz val="14"/>
        <rFont val="UD デジタル 教科書体 NK-B"/>
        <family val="1"/>
        <charset val="128"/>
      </rPr>
      <t>を入力。入力箇所はピンク色。
③シート「</t>
    </r>
    <r>
      <rPr>
        <b/>
        <sz val="14"/>
        <rFont val="UD デジタル 教科書体 NK-B"/>
        <family val="1"/>
        <charset val="128"/>
      </rPr>
      <t>７年度</t>
    </r>
    <r>
      <rPr>
        <sz val="14"/>
        <rFont val="UD デジタル 教科書体 NK-B"/>
        <family val="1"/>
        <charset val="128"/>
      </rPr>
      <t>予算」の入力内容は「予算書」の予算額に反映します。</t>
    </r>
    <rPh sb="27" eb="28">
      <t>ド</t>
    </rPh>
    <rPh sb="28" eb="30">
      <t>ヨサン</t>
    </rPh>
    <rPh sb="32" eb="34">
      <t>ヒモク</t>
    </rPh>
    <rPh sb="37" eb="39">
      <t>レイワ</t>
    </rPh>
    <rPh sb="41" eb="42">
      <t>ド</t>
    </rPh>
    <rPh sb="43" eb="46">
      <t>ヨサンガク</t>
    </rPh>
    <rPh sb="47" eb="49">
      <t>シュウニュウ</t>
    </rPh>
    <rPh sb="49" eb="51">
      <t>ヨサン</t>
    </rPh>
    <rPh sb="51" eb="52">
      <t>オヨ</t>
    </rPh>
    <rPh sb="53" eb="55">
      <t>シシュツ</t>
    </rPh>
    <rPh sb="55" eb="57">
      <t>ヨサン</t>
    </rPh>
    <rPh sb="59" eb="61">
      <t>ツミタテ</t>
    </rPh>
    <rPh sb="61" eb="63">
      <t>キンガク</t>
    </rPh>
    <rPh sb="64" eb="66">
      <t>ニュウリョク</t>
    </rPh>
    <rPh sb="67" eb="69">
      <t>ニュウリョク</t>
    </rPh>
    <rPh sb="69" eb="71">
      <t>カショ</t>
    </rPh>
    <rPh sb="75" eb="76">
      <t>イロ</t>
    </rPh>
    <rPh sb="90" eb="92">
      <t>ニュウリョク</t>
    </rPh>
    <rPh sb="92" eb="94">
      <t>ナイヨウ</t>
    </rPh>
    <rPh sb="96" eb="99">
      <t>ヨサンショ</t>
    </rPh>
    <rPh sb="101" eb="104">
      <t>ヨサンガク</t>
    </rPh>
    <rPh sb="105" eb="107">
      <t>ハンエイ</t>
    </rPh>
    <phoneticPr fontId="2"/>
  </si>
  <si>
    <r>
      <t>⑤「事業計画書」に</t>
    </r>
    <r>
      <rPr>
        <b/>
        <sz val="14"/>
        <rFont val="UD デジタル 教科書体 NK-B"/>
        <family val="1"/>
        <charset val="128"/>
      </rPr>
      <t>７年度</t>
    </r>
    <r>
      <rPr>
        <sz val="14"/>
        <rFont val="UD デジタル 教科書体 NK-B"/>
        <family val="1"/>
        <charset val="128"/>
      </rPr>
      <t>の事業内容を入力
入力した事業が競技力強化事業に該当する場合は強化事業欄で「該当」を選択してください。</t>
    </r>
    <rPh sb="2" eb="4">
      <t>ジギョウ</t>
    </rPh>
    <rPh sb="4" eb="7">
      <t>ケイカクショ</t>
    </rPh>
    <rPh sb="13" eb="15">
      <t>ジギョウ</t>
    </rPh>
    <rPh sb="15" eb="17">
      <t>ナイヨウ</t>
    </rPh>
    <rPh sb="22" eb="24">
      <t>ニュウリョク</t>
    </rPh>
    <rPh sb="26" eb="28">
      <t>ジギョウ</t>
    </rPh>
    <rPh sb="29" eb="32">
      <t>キョウギリョク</t>
    </rPh>
    <rPh sb="32" eb="34">
      <t>キョウカ</t>
    </rPh>
    <rPh sb="34" eb="36">
      <t>ジギョウ</t>
    </rPh>
    <rPh sb="37" eb="39">
      <t>ガイトウ</t>
    </rPh>
    <rPh sb="41" eb="43">
      <t>バアイ</t>
    </rPh>
    <rPh sb="44" eb="46">
      <t>キョウカ</t>
    </rPh>
    <rPh sb="46" eb="48">
      <t>ジギョウ</t>
    </rPh>
    <rPh sb="48" eb="49">
      <t>ラン</t>
    </rPh>
    <rPh sb="51" eb="53">
      <t>ガイトウ</t>
    </rPh>
    <rPh sb="55" eb="57">
      <t>センタク</t>
    </rPh>
    <phoneticPr fontId="2"/>
  </si>
  <si>
    <r>
      <t>スポーツ協会「理事」「監事」「評議員」を１名ずつ選出していただきます。（</t>
    </r>
    <r>
      <rPr>
        <b/>
        <sz val="14"/>
        <rFont val="UD デジタル 教科書体 NK-B"/>
        <family val="1"/>
        <charset val="128"/>
      </rPr>
      <t>令和７年度</t>
    </r>
    <r>
      <rPr>
        <sz val="14"/>
        <rFont val="UD デジタル 教科書体 NK-B"/>
        <family val="1"/>
        <charset val="128"/>
      </rPr>
      <t>）</t>
    </r>
    <rPh sb="4" eb="6">
      <t>キョウカイ</t>
    </rPh>
    <rPh sb="7" eb="9">
      <t>リジ</t>
    </rPh>
    <rPh sb="11" eb="13">
      <t>カンジ</t>
    </rPh>
    <rPh sb="15" eb="18">
      <t>ヒョウギイン</t>
    </rPh>
    <rPh sb="21" eb="22">
      <t>メイ</t>
    </rPh>
    <rPh sb="24" eb="26">
      <t>センシュツ</t>
    </rPh>
    <rPh sb="36" eb="38">
      <t>レイワ</t>
    </rPh>
    <rPh sb="39" eb="40">
      <t>ネン</t>
    </rPh>
    <rPh sb="40" eb="41">
      <t>ド</t>
    </rPh>
    <phoneticPr fontId="2"/>
  </si>
  <si>
    <t>④-1</t>
    <phoneticPr fontId="2"/>
  </si>
  <si>
    <t>④-2</t>
    <phoneticPr fontId="2"/>
  </si>
  <si>
    <t>加盟団体年表</t>
    <phoneticPr fontId="2"/>
  </si>
  <si>
    <t>④-1「事業報告書」に６年度の事業内容を入力
入力した事業が競技力強化事業に該当する場合は強化事業欄で「該当」を選択してください。「該当」を選択した事業は「⑥競技力強化実績報告書」に反映します。</t>
    <rPh sb="4" eb="6">
      <t>ジギョウ</t>
    </rPh>
    <rPh sb="6" eb="9">
      <t>ホウコクショ</t>
    </rPh>
    <rPh sb="15" eb="17">
      <t>ジギョウ</t>
    </rPh>
    <rPh sb="17" eb="19">
      <t>ナイヨウ</t>
    </rPh>
    <rPh sb="24" eb="26">
      <t>ニュウリョク</t>
    </rPh>
    <rPh sb="28" eb="30">
      <t>ジギョウ</t>
    </rPh>
    <rPh sb="31" eb="34">
      <t>キョウギリョク</t>
    </rPh>
    <rPh sb="34" eb="36">
      <t>キョウカ</t>
    </rPh>
    <rPh sb="36" eb="38">
      <t>ジギョウ</t>
    </rPh>
    <rPh sb="39" eb="41">
      <t>ガイトウ</t>
    </rPh>
    <rPh sb="43" eb="45">
      <t>バアイ</t>
    </rPh>
    <rPh sb="46" eb="48">
      <t>キョウカ</t>
    </rPh>
    <rPh sb="48" eb="50">
      <t>ジギョウ</t>
    </rPh>
    <rPh sb="50" eb="51">
      <t>ラン</t>
    </rPh>
    <rPh sb="53" eb="55">
      <t>ガイトウ</t>
    </rPh>
    <rPh sb="57" eb="59">
      <t>センタク</t>
    </rPh>
    <rPh sb="67" eb="69">
      <t>ガイトウ</t>
    </rPh>
    <rPh sb="71" eb="73">
      <t>センタク</t>
    </rPh>
    <rPh sb="75" eb="77">
      <t>ジギョウ</t>
    </rPh>
    <rPh sb="80" eb="83">
      <t>キョウギリョク</t>
    </rPh>
    <rPh sb="83" eb="85">
      <t>キョウカ</t>
    </rPh>
    <rPh sb="85" eb="87">
      <t>ジッセキ</t>
    </rPh>
    <rPh sb="87" eb="90">
      <t>ホウコクショ</t>
    </rPh>
    <rPh sb="92" eb="94">
      <t>ハンエイ</t>
    </rPh>
    <phoneticPr fontId="2"/>
  </si>
  <si>
    <t>⑥「競技力強化実績報告書」の必要箇所に6年度の競技力強化実績を入力
「④事業報告書」で強化事業欄で「該当」を選択した事業が反映されています。また、その事業についての支出額を入力してください。入力した支出額の合計額は、支出費目ごとの合計額と一致します。支出費目ごとの金額は「②6年度収支帳簿」で、強化事業欄「該当」を選択した金額が反映されています。</t>
    <rPh sb="2" eb="5">
      <t>キョウギリョク</t>
    </rPh>
    <rPh sb="5" eb="7">
      <t>キョウカ</t>
    </rPh>
    <rPh sb="7" eb="9">
      <t>ジッセキ</t>
    </rPh>
    <rPh sb="9" eb="12">
      <t>ホウコクショ</t>
    </rPh>
    <rPh sb="14" eb="16">
      <t>ヒツヨウ</t>
    </rPh>
    <rPh sb="16" eb="18">
      <t>カショ</t>
    </rPh>
    <rPh sb="23" eb="26">
      <t>キョウギリョク</t>
    </rPh>
    <rPh sb="26" eb="28">
      <t>キョウカ</t>
    </rPh>
    <rPh sb="28" eb="30">
      <t>ジッセキ</t>
    </rPh>
    <rPh sb="37" eb="39">
      <t>ジギョウ</t>
    </rPh>
    <rPh sb="39" eb="42">
      <t>ホウコクショ</t>
    </rPh>
    <rPh sb="44" eb="46">
      <t>キョウカ</t>
    </rPh>
    <rPh sb="46" eb="48">
      <t>ジギョウ</t>
    </rPh>
    <rPh sb="48" eb="49">
      <t>ラン</t>
    </rPh>
    <rPh sb="51" eb="53">
      <t>ガイトウ</t>
    </rPh>
    <rPh sb="55" eb="57">
      <t>センタク</t>
    </rPh>
    <rPh sb="59" eb="61">
      <t>ジギョウ</t>
    </rPh>
    <rPh sb="62" eb="64">
      <t>ハンエイ</t>
    </rPh>
    <rPh sb="76" eb="78">
      <t>ジギョウ</t>
    </rPh>
    <rPh sb="83" eb="86">
      <t>シシュツガク</t>
    </rPh>
    <rPh sb="87" eb="89">
      <t>ニュウリョク</t>
    </rPh>
    <rPh sb="96" eb="98">
      <t>ニュウリョク</t>
    </rPh>
    <rPh sb="100" eb="102">
      <t>シシュツ</t>
    </rPh>
    <rPh sb="102" eb="103">
      <t>ガク</t>
    </rPh>
    <rPh sb="104" eb="106">
      <t>ゴウケイ</t>
    </rPh>
    <rPh sb="106" eb="107">
      <t>ガク</t>
    </rPh>
    <rPh sb="109" eb="111">
      <t>シシュツ</t>
    </rPh>
    <rPh sb="111" eb="113">
      <t>ヒモク</t>
    </rPh>
    <rPh sb="116" eb="118">
      <t>ゴウケイ</t>
    </rPh>
    <rPh sb="118" eb="119">
      <t>ガク</t>
    </rPh>
    <rPh sb="120" eb="122">
      <t>イッチ</t>
    </rPh>
    <rPh sb="126" eb="128">
      <t>シシュツ</t>
    </rPh>
    <rPh sb="128" eb="130">
      <t>ヒモク</t>
    </rPh>
    <rPh sb="133" eb="135">
      <t>キンガク</t>
    </rPh>
    <rPh sb="140" eb="141">
      <t>ド</t>
    </rPh>
    <rPh sb="141" eb="143">
      <t>シュウシ</t>
    </rPh>
    <rPh sb="143" eb="145">
      <t>チョウボ</t>
    </rPh>
    <rPh sb="162" eb="164">
      <t>キンガク</t>
    </rPh>
    <rPh sb="165" eb="167">
      <t>ハンエイ</t>
    </rPh>
    <phoneticPr fontId="2"/>
  </si>
  <si>
    <t>6年度の各加盟団体においてスポーツ協会年表に記載すべき実績を入力。</t>
    <rPh sb="1" eb="3">
      <t>ネンド</t>
    </rPh>
    <rPh sb="4" eb="5">
      <t>カク</t>
    </rPh>
    <rPh sb="5" eb="7">
      <t>カメイ</t>
    </rPh>
    <rPh sb="7" eb="9">
      <t>ダンタイ</t>
    </rPh>
    <rPh sb="17" eb="19">
      <t>キョウカイ</t>
    </rPh>
    <rPh sb="19" eb="21">
      <t>ネンピョウ</t>
    </rPh>
    <rPh sb="22" eb="24">
      <t>キサイ</t>
    </rPh>
    <rPh sb="27" eb="29">
      <t>ジッセキ</t>
    </rPh>
    <rPh sb="30" eb="32">
      <t>ニュウリョク</t>
    </rPh>
    <phoneticPr fontId="2"/>
  </si>
  <si>
    <t>④-2入力すべき内容は記載のとおり（５年度、４年度も入力）</t>
    <rPh sb="3" eb="5">
      <t>ニュウリョク</t>
    </rPh>
    <rPh sb="8" eb="10">
      <t>ナイヨウ</t>
    </rPh>
    <rPh sb="11" eb="13">
      <t>キサイ</t>
    </rPh>
    <rPh sb="19" eb="21">
      <t>ネンド</t>
    </rPh>
    <rPh sb="23" eb="25">
      <t>ネンド</t>
    </rPh>
    <rPh sb="26" eb="28">
      <t>ニュウリョク</t>
    </rPh>
    <phoneticPr fontId="2"/>
  </si>
  <si>
    <t>令和６年度総会</t>
    <rPh sb="0" eb="2">
      <t>レイワ</t>
    </rPh>
    <rPh sb="3" eb="4">
      <t>ネン</t>
    </rPh>
    <rPh sb="4" eb="5">
      <t>ド</t>
    </rPh>
    <rPh sb="5" eb="7">
      <t>ソウカイ</t>
    </rPh>
    <phoneticPr fontId="2"/>
  </si>
  <si>
    <t>スポ体選手派遣費</t>
    <rPh sb="2" eb="3">
      <t>カラダ</t>
    </rPh>
    <rPh sb="3" eb="5">
      <t>センシュ</t>
    </rPh>
    <rPh sb="5" eb="7">
      <t>ハケン</t>
    </rPh>
    <rPh sb="7" eb="8">
      <t>ヒ</t>
    </rPh>
    <phoneticPr fontId="2"/>
  </si>
  <si>
    <t>記載部分→</t>
    <rPh sb="0" eb="2">
      <t>キサイ</t>
    </rPh>
    <rPh sb="2" eb="4">
      <t>ブブン</t>
    </rPh>
    <phoneticPr fontId="2"/>
  </si>
  <si>
    <t>令和６年度</t>
    <rPh sb="0" eb="2">
      <t>レイワ</t>
    </rPh>
    <rPh sb="3" eb="5">
      <t>ネンド</t>
    </rPh>
    <phoneticPr fontId="2"/>
  </si>
  <si>
    <t>令和５年度</t>
    <rPh sb="0" eb="2">
      <t>レイワ</t>
    </rPh>
    <rPh sb="3" eb="5">
      <t>ネンド</t>
    </rPh>
    <phoneticPr fontId="2"/>
  </si>
  <si>
    <t>令和４年度</t>
    <rPh sb="0" eb="2">
      <t>レイワ</t>
    </rPh>
    <rPh sb="3" eb="5">
      <t>ネンド</t>
    </rPh>
    <phoneticPr fontId="2"/>
  </si>
  <si>
    <r>
      <t>各種目協会（連盟）の主な出来事　上記（１）～（４）の内容を下記</t>
    </r>
    <r>
      <rPr>
        <sz val="14"/>
        <color rgb="FFFF99CC"/>
        <rFont val="UD デジタル 教科書体 NK-B"/>
        <family val="1"/>
        <charset val="128"/>
      </rPr>
      <t>ピンク部分</t>
    </r>
    <r>
      <rPr>
        <sz val="12"/>
        <rFont val="UD デジタル 教科書体 NK-B"/>
        <family val="1"/>
        <charset val="128"/>
      </rPr>
      <t>に</t>
    </r>
    <r>
      <rPr>
        <sz val="14"/>
        <color rgb="FFFF99CC"/>
        <rFont val="UD デジタル 教科書体 NK-B"/>
        <family val="1"/>
        <charset val="128"/>
      </rPr>
      <t>要記載</t>
    </r>
    <rPh sb="0" eb="3">
      <t>カクシュモク</t>
    </rPh>
    <rPh sb="3" eb="5">
      <t>キョウカイ</t>
    </rPh>
    <rPh sb="6" eb="8">
      <t>レンメイ</t>
    </rPh>
    <rPh sb="10" eb="11">
      <t>オモ</t>
    </rPh>
    <rPh sb="12" eb="15">
      <t>デキゴト</t>
    </rPh>
    <rPh sb="16" eb="18">
      <t>ジョウキ</t>
    </rPh>
    <rPh sb="26" eb="28">
      <t>ナイヨウ</t>
    </rPh>
    <rPh sb="29" eb="31">
      <t>カキ</t>
    </rPh>
    <rPh sb="34" eb="36">
      <t>ブブン</t>
    </rPh>
    <rPh sb="37" eb="38">
      <t>ヨウ</t>
    </rPh>
    <rPh sb="38" eb="40">
      <t>キサイ</t>
    </rPh>
    <phoneticPr fontId="2"/>
  </si>
  <si>
    <r>
      <t>令和</t>
    </r>
    <r>
      <rPr>
        <b/>
        <sz val="22"/>
        <color rgb="FFFFC000"/>
        <rFont val="HG丸ｺﾞｼｯｸM-PRO"/>
        <family val="3"/>
        <charset val="128"/>
      </rPr>
      <t>6年</t>
    </r>
    <r>
      <rPr>
        <b/>
        <sz val="22"/>
        <rFont val="HG丸ｺﾞｼｯｸM-PRO"/>
        <family val="3"/>
        <charset val="128"/>
      </rPr>
      <t>度</t>
    </r>
    <r>
      <rPr>
        <b/>
        <sz val="14"/>
        <rFont val="HG丸ｺﾞｼｯｸM-PRO"/>
        <family val="3"/>
        <charset val="128"/>
      </rPr>
      <t>事業報告</t>
    </r>
    <rPh sb="0" eb="2">
      <t>レイワ</t>
    </rPh>
    <rPh sb="3" eb="4">
      <t>ネン</t>
    </rPh>
    <rPh sb="4" eb="5">
      <t>ド</t>
    </rPh>
    <rPh sb="5" eb="7">
      <t>ジギョウ</t>
    </rPh>
    <rPh sb="7" eb="9">
      <t>ホウコク</t>
    </rPh>
    <phoneticPr fontId="2"/>
  </si>
  <si>
    <r>
      <t>（１）</t>
    </r>
    <r>
      <rPr>
        <b/>
        <sz val="12"/>
        <color indexed="10"/>
        <rFont val="UD デジタル 教科書体 NK-B"/>
        <family val="1"/>
        <charset val="128"/>
      </rPr>
      <t>この表に入力する内容はありません。
　　</t>
    </r>
    <r>
      <rPr>
        <b/>
        <sz val="12"/>
        <rFont val="UD デジタル 教科書体 NK-B"/>
        <family val="1"/>
        <charset val="128"/>
      </rPr>
      <t>②収支帳簿に入力した内容が反映され、集計されています。
（２）この表の集計結果は決算書に反映されています。
（３）表の下にも記載されていますが、
②収支帳簿で強化事業欄「該当」を選択した経費について、経費毎の合計額が、この表の最右列の「強化事業対象」の右側に記載されています。
その金額が⑥競技力強化実績報告書の各費目の金額に反映されています。
（４）②収支帳簿で強化事業対象外費目（※印）の支出において、</t>
    </r>
    <r>
      <rPr>
        <b/>
        <sz val="12"/>
        <color indexed="10"/>
        <rFont val="UD デジタル 教科書体 NK-B"/>
        <family val="1"/>
        <charset val="128"/>
      </rPr>
      <t>誤って、強化事業欄で「該当」を選択した場合、</t>
    </r>
    <r>
      <rPr>
        <b/>
        <u/>
        <sz val="12"/>
        <rFont val="UD デジタル 教科書体 NK-B"/>
        <family val="1"/>
        <charset val="128"/>
      </rPr>
      <t>この表の該当費目の横に修正依頼コメント</t>
    </r>
    <r>
      <rPr>
        <b/>
        <sz val="12"/>
        <rFont val="UD デジタル 教科書体 NK-B"/>
        <family val="1"/>
        <charset val="128"/>
      </rPr>
      <t>が出ますので、</t>
    </r>
    <r>
      <rPr>
        <b/>
        <sz val="12"/>
        <color indexed="10"/>
        <rFont val="UD デジタル 教科書体 NK-B"/>
        <family val="1"/>
        <charset val="128"/>
      </rPr>
      <t>修正コメントが出た場合は②収支帳簿を修正</t>
    </r>
    <r>
      <rPr>
        <b/>
        <sz val="12"/>
        <rFont val="UD デジタル 教科書体 NK-B"/>
        <family val="1"/>
        <charset val="128"/>
      </rPr>
      <t>してください。（②収支帳簿の※印の費目について、強化事業欄の「該当」をはずしてください。）正しい場合はOKと出ています。</t>
    </r>
    <rPh sb="24" eb="26">
      <t>シュウシ</t>
    </rPh>
    <rPh sb="26" eb="28">
      <t>チョウボ</t>
    </rPh>
    <rPh sb="29" eb="31">
      <t>ニュウリョク</t>
    </rPh>
    <rPh sb="33" eb="35">
      <t>ナイヨウ</t>
    </rPh>
    <rPh sb="36" eb="38">
      <t>ハンエイ</t>
    </rPh>
    <rPh sb="41" eb="43">
      <t>シュウケイ</t>
    </rPh>
    <rPh sb="57" eb="58">
      <t>ヒョウ</t>
    </rPh>
    <rPh sb="59" eb="61">
      <t>シュウケイ</t>
    </rPh>
    <rPh sb="61" eb="63">
      <t>ケッカ</t>
    </rPh>
    <rPh sb="64" eb="67">
      <t>ケッサンショ</t>
    </rPh>
    <rPh sb="68" eb="70">
      <t>ハンエイ</t>
    </rPh>
    <rPh sb="82" eb="83">
      <t>ヒョウ</t>
    </rPh>
    <rPh sb="84" eb="85">
      <t>シタ</t>
    </rPh>
    <rPh sb="87" eb="89">
      <t>キサイ</t>
    </rPh>
    <rPh sb="99" eb="101">
      <t>シュウシ</t>
    </rPh>
    <rPh sb="101" eb="103">
      <t>チョウボ</t>
    </rPh>
    <rPh sb="104" eb="106">
      <t>キョウカ</t>
    </rPh>
    <rPh sb="106" eb="108">
      <t>ジギョウ</t>
    </rPh>
    <rPh sb="108" eb="109">
      <t>ラン</t>
    </rPh>
    <rPh sb="110" eb="112">
      <t>ガイトウ</t>
    </rPh>
    <rPh sb="114" eb="116">
      <t>センタク</t>
    </rPh>
    <rPh sb="118" eb="120">
      <t>ケイヒ</t>
    </rPh>
    <rPh sb="125" eb="127">
      <t>ケイヒ</t>
    </rPh>
    <rPh sb="127" eb="128">
      <t>ゴト</t>
    </rPh>
    <rPh sb="129" eb="131">
      <t>ゴウケイ</t>
    </rPh>
    <rPh sb="131" eb="132">
      <t>ガク</t>
    </rPh>
    <rPh sb="136" eb="137">
      <t>ヒョウ</t>
    </rPh>
    <rPh sb="138" eb="139">
      <t>モット</t>
    </rPh>
    <rPh sb="139" eb="140">
      <t>ミギ</t>
    </rPh>
    <rPh sb="140" eb="141">
      <t>レツ</t>
    </rPh>
    <rPh sb="143" eb="145">
      <t>キョウカ</t>
    </rPh>
    <rPh sb="145" eb="147">
      <t>ジギョウ</t>
    </rPh>
    <rPh sb="147" eb="149">
      <t>タイショウ</t>
    </rPh>
    <rPh sb="151" eb="153">
      <t>ミギガワ</t>
    </rPh>
    <rPh sb="154" eb="156">
      <t>キサイ</t>
    </rPh>
    <rPh sb="166" eb="168">
      <t>キンガク</t>
    </rPh>
    <rPh sb="170" eb="173">
      <t>キョウギリョク</t>
    </rPh>
    <rPh sb="173" eb="175">
      <t>キョウカ</t>
    </rPh>
    <rPh sb="175" eb="177">
      <t>ジッセキ</t>
    </rPh>
    <rPh sb="177" eb="180">
      <t>ホウコクショ</t>
    </rPh>
    <rPh sb="181" eb="184">
      <t>カクヒモク</t>
    </rPh>
    <rPh sb="185" eb="187">
      <t>キンガク</t>
    </rPh>
    <rPh sb="188" eb="190">
      <t>ハンエイ</t>
    </rPh>
    <rPh sb="203" eb="205">
      <t>シュウシ</t>
    </rPh>
    <rPh sb="205" eb="207">
      <t>チョウボ</t>
    </rPh>
    <rPh sb="208" eb="210">
      <t>キョウカ</t>
    </rPh>
    <rPh sb="210" eb="212">
      <t>ジギョウ</t>
    </rPh>
    <rPh sb="212" eb="215">
      <t>タイショウガイ</t>
    </rPh>
    <rPh sb="215" eb="217">
      <t>ヒモク</t>
    </rPh>
    <rPh sb="219" eb="220">
      <t>シルシ</t>
    </rPh>
    <rPh sb="222" eb="224">
      <t>シシュツ</t>
    </rPh>
    <rPh sb="229" eb="230">
      <t>アヤマ</t>
    </rPh>
    <rPh sb="233" eb="235">
      <t>キョウカ</t>
    </rPh>
    <rPh sb="235" eb="237">
      <t>ジギョウ</t>
    </rPh>
    <rPh sb="237" eb="238">
      <t>ラン</t>
    </rPh>
    <rPh sb="240" eb="242">
      <t>ガイトウ</t>
    </rPh>
    <rPh sb="244" eb="246">
      <t>センタク</t>
    </rPh>
    <rPh sb="248" eb="250">
      <t>バアイ</t>
    </rPh>
    <rPh sb="253" eb="254">
      <t>ヒョウ</t>
    </rPh>
    <rPh sb="255" eb="257">
      <t>ガイトウ</t>
    </rPh>
    <rPh sb="257" eb="259">
      <t>ヒモク</t>
    </rPh>
    <rPh sb="260" eb="261">
      <t>ヨコ</t>
    </rPh>
    <rPh sb="262" eb="264">
      <t>シュウセイ</t>
    </rPh>
    <rPh sb="264" eb="266">
      <t>イライ</t>
    </rPh>
    <rPh sb="271" eb="272">
      <t>デ</t>
    </rPh>
    <rPh sb="277" eb="279">
      <t>シュウセイ</t>
    </rPh>
    <rPh sb="284" eb="285">
      <t>デ</t>
    </rPh>
    <rPh sb="286" eb="288">
      <t>バアイ</t>
    </rPh>
    <rPh sb="290" eb="292">
      <t>シュウシ</t>
    </rPh>
    <rPh sb="292" eb="294">
      <t>チョウボ</t>
    </rPh>
    <rPh sb="295" eb="297">
      <t>シュウセイ</t>
    </rPh>
    <rPh sb="312" eb="313">
      <t>シルシ</t>
    </rPh>
    <rPh sb="314" eb="316">
      <t>ヒモク</t>
    </rPh>
    <rPh sb="328" eb="330">
      <t>ガイトウ</t>
    </rPh>
    <rPh sb="342" eb="343">
      <t>タダ</t>
    </rPh>
    <rPh sb="345" eb="347">
      <t>バアイ</t>
    </rPh>
    <rPh sb="351" eb="352">
      <t>デ</t>
    </rPh>
    <phoneticPr fontId="2"/>
  </si>
  <si>
    <r>
      <rPr>
        <b/>
        <sz val="11"/>
        <rFont val="UD デジタル 教科書体 NK-B"/>
        <family val="1"/>
        <charset val="128"/>
      </rPr>
      <t>（４）の例
　誤って、②収支帳簿で、強化対象外費目（※印の費目）なのに、強化事業欄で「該当」を選択した場合は、下記のような修正依頼コメントが出ます。正しい場合はOKと出ています。</t>
    </r>
    <r>
      <rPr>
        <b/>
        <sz val="10"/>
        <rFont val="UD デジタル 教科書体 NK-B"/>
        <family val="1"/>
        <charset val="128"/>
      </rPr>
      <t xml:space="preserve">
正　　OK</t>
    </r>
    <r>
      <rPr>
        <b/>
        <sz val="10"/>
        <color indexed="10"/>
        <rFont val="UD デジタル 教科書体 NK-B"/>
        <family val="1"/>
        <charset val="128"/>
      </rPr>
      <t xml:space="preserve">
</t>
    </r>
    <r>
      <rPr>
        <b/>
        <sz val="14"/>
        <color indexed="10"/>
        <rFont val="UD デジタル 教科書体 NK-B"/>
        <family val="1"/>
        <charset val="128"/>
      </rPr>
      <t>誤　←№○○　強化事業対象外費目が選択されています！収支帳簿を修正してください。</t>
    </r>
    <rPh sb="4" eb="5">
      <t>レイ</t>
    </rPh>
    <rPh sb="12" eb="14">
      <t>シュウシ</t>
    </rPh>
    <rPh sb="14" eb="16">
      <t>チョウボ</t>
    </rPh>
    <rPh sb="27" eb="28">
      <t>シルシ</t>
    </rPh>
    <rPh sb="29" eb="31">
      <t>ヒモク</t>
    </rPh>
    <rPh sb="55" eb="57">
      <t>カキ</t>
    </rPh>
    <rPh sb="70" eb="71">
      <t>デ</t>
    </rPh>
    <rPh sb="74" eb="75">
      <t>タダ</t>
    </rPh>
    <rPh sb="77" eb="79">
      <t>バアイ</t>
    </rPh>
    <rPh sb="83" eb="84">
      <t>デ</t>
    </rPh>
    <rPh sb="90" eb="91">
      <t>タダ</t>
    </rPh>
    <rPh sb="96" eb="97">
      <t>アヤマ</t>
    </rPh>
    <phoneticPr fontId="2"/>
  </si>
  <si>
    <r>
      <rPr>
        <b/>
        <sz val="11"/>
        <rFont val="UD デジタル 教科書体 NK-B"/>
        <family val="1"/>
        <charset val="128"/>
      </rPr>
      <t>収支帳簿（</t>
    </r>
    <r>
      <rPr>
        <b/>
        <sz val="14"/>
        <rFont val="UD デジタル 教科書体 NK-B"/>
        <family val="1"/>
        <charset val="128"/>
      </rPr>
      <t>②６年度収支帳簿）に入力した内容が反映</t>
    </r>
    <r>
      <rPr>
        <b/>
        <sz val="11"/>
        <rFont val="UD デジタル 教科書体 NK-B"/>
        <family val="1"/>
        <charset val="128"/>
      </rPr>
      <t>されています。</t>
    </r>
    <r>
      <rPr>
        <b/>
        <sz val="9"/>
        <color indexed="10"/>
        <rFont val="UD デジタル 教科書体 NK-B"/>
        <family val="1"/>
        <charset val="128"/>
      </rPr>
      <t>（関数が入力されているので</t>
    </r>
    <r>
      <rPr>
        <b/>
        <sz val="24"/>
        <color indexed="10"/>
        <rFont val="UD デジタル 教科書体 NK-B"/>
        <family val="1"/>
        <charset val="128"/>
      </rPr>
      <t>変更しない</t>
    </r>
    <r>
      <rPr>
        <b/>
        <sz val="9"/>
        <color indexed="10"/>
        <rFont val="UD デジタル 教科書体 NK-B"/>
        <family val="1"/>
        <charset val="128"/>
      </rPr>
      <t>でください！！）</t>
    </r>
    <rPh sb="0" eb="2">
      <t>シュウシ</t>
    </rPh>
    <rPh sb="2" eb="4">
      <t>チョウボ</t>
    </rPh>
    <rPh sb="7" eb="8">
      <t>ネン</t>
    </rPh>
    <rPh sb="8" eb="9">
      <t>ド</t>
    </rPh>
    <rPh sb="9" eb="11">
      <t>シュウシ</t>
    </rPh>
    <rPh sb="11" eb="13">
      <t>チョウボ</t>
    </rPh>
    <rPh sb="15" eb="17">
      <t>ニュウリョク</t>
    </rPh>
    <rPh sb="19" eb="21">
      <t>ナイヨウ</t>
    </rPh>
    <rPh sb="22" eb="24">
      <t>ハンエイ</t>
    </rPh>
    <rPh sb="32" eb="34">
      <t>カンスウ</t>
    </rPh>
    <rPh sb="35" eb="37">
      <t>ニュウリョク</t>
    </rPh>
    <rPh sb="44" eb="46">
      <t>ヘンコウ</t>
    </rPh>
    <phoneticPr fontId="2"/>
  </si>
  <si>
    <t>◆エクセルシート①～⑦を入力してください。
◆①～⑦の入力で決算書及び予算書は自動的に作成されます。
◆それぞれのシートに記入例が記載されています、参考にしてください。</t>
    <rPh sb="12" eb="14">
      <t>ニュウリョク</t>
    </rPh>
    <rPh sb="27" eb="29">
      <t>ニュウリョク</t>
    </rPh>
    <rPh sb="30" eb="33">
      <t>ケッサンショ</t>
    </rPh>
    <rPh sb="33" eb="34">
      <t>オヨ</t>
    </rPh>
    <rPh sb="35" eb="38">
      <t>ヨサンショ</t>
    </rPh>
    <rPh sb="39" eb="42">
      <t>ジドウテキ</t>
    </rPh>
    <rPh sb="43" eb="45">
      <t>サクセイ</t>
    </rPh>
    <rPh sb="61" eb="63">
      <t>キニュウ</t>
    </rPh>
    <rPh sb="63" eb="64">
      <t>レイ</t>
    </rPh>
    <rPh sb="65" eb="67">
      <t>キサイ</t>
    </rPh>
    <rPh sb="74" eb="76">
      <t>サンコウ</t>
    </rPh>
    <phoneticPr fontId="2"/>
  </si>
  <si>
    <t>必ず提出してください。</t>
    <rPh sb="0" eb="1">
      <t>カナラ</t>
    </rPh>
    <rPh sb="2" eb="4">
      <t>テイシュツ</t>
    </rPh>
    <phoneticPr fontId="2"/>
  </si>
  <si>
    <t>スポ協関係役員</t>
    <rPh sb="2" eb="3">
      <t>キョウ</t>
    </rPh>
    <rPh sb="3" eb="5">
      <t>カンケイ</t>
    </rPh>
    <rPh sb="5" eb="7">
      <t>ヤクイン</t>
    </rPh>
    <phoneticPr fontId="2"/>
  </si>
  <si>
    <t>④-1事業報告書団体名を記載すると自動的に反映されます。</t>
    <rPh sb="8" eb="10">
      <t>ダンタイ</t>
    </rPh>
    <rPh sb="10" eb="11">
      <t>メイ</t>
    </rPh>
    <rPh sb="12" eb="14">
      <t>キサイ</t>
    </rPh>
    <rPh sb="17" eb="20">
      <t>ジドウテキ</t>
    </rPh>
    <rPh sb="21" eb="23">
      <t>ハンエイ</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</si>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</sst>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quot;¥&quot;\-#,##0"/>
    <numFmt numFmtId="176" formatCode="#,##0;&quot;△ &quot;#,##0"/>
    <numFmt numFmtId="177" formatCode="0_);[Red]\(0\)"/>
    <numFmt numFmtId="178" formatCode="&quot;¥&quot;#,##0_);[Red]\(&quot;¥&quot;#,##0\)"/>
    <numFmt numFmtId="179" formatCode="#,##0_);[Red]\(#,##0\)"/>
    <numFmt numFmtId="180" formatCode="0_ "/>
    <numFmt numFmtId="181" formatCode="#,##0_ "/>
    <numFmt numFmtId="182" formatCode="#,000&quot;円&quot;"/>
    <numFmt numFmtId="183" formatCode="\(#,000\)"/>
    <numFmt numFmtId="184" formatCode="\(00\)"/>
  </numFmts>
  <fonts count="89">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b/>
      <sz val="14"/>
      <name val="HG丸ｺﾞｼｯｸM-PRO"/>
      <family val="3"/>
      <charset val="128"/>
    </font>
    <font>
      <b/>
      <sz val="1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12"/>
      <name val="ＭＳ 明朝"/>
      <family val="1"/>
      <charset val="128"/>
    </font>
    <font>
      <sz val="12"/>
      <name val="HG丸ｺﾞｼｯｸM-PRO"/>
      <family val="3"/>
      <charset val="128"/>
    </font>
    <font>
      <b/>
      <sz val="12"/>
      <name val="HG丸ｺﾞｼｯｸM-PRO"/>
      <family val="3"/>
      <charset val="128"/>
    </font>
    <font>
      <b/>
      <sz val="10"/>
      <name val="HG丸ｺﾞｼｯｸM-PRO"/>
      <family val="3"/>
      <charset val="128"/>
    </font>
    <font>
      <sz val="8"/>
      <name val="ＭＳ Ｐゴシック"/>
      <family val="3"/>
      <charset val="128"/>
    </font>
    <font>
      <sz val="16"/>
      <name val="HG丸ｺﾞｼｯｸM-PRO"/>
      <family val="3"/>
      <charset val="128"/>
    </font>
    <font>
      <b/>
      <sz val="16"/>
      <name val="HG丸ｺﾞｼｯｸM-PRO"/>
      <family val="3"/>
      <charset val="128"/>
    </font>
    <font>
      <sz val="14"/>
      <name val="HG丸ｺﾞｼｯｸM-PRO"/>
      <family val="3"/>
      <charset val="128"/>
    </font>
    <font>
      <sz val="6"/>
      <name val="ＭＳ 明朝"/>
      <family val="1"/>
      <charset val="128"/>
    </font>
    <font>
      <sz val="16"/>
      <name val="ＭＳ 明朝"/>
      <family val="1"/>
      <charset val="128"/>
    </font>
    <font>
      <b/>
      <sz val="20"/>
      <name val="ＭＳ 明朝"/>
      <family val="1"/>
      <charset val="128"/>
    </font>
    <font>
      <b/>
      <sz val="18"/>
      <name val="ＭＳ 明朝"/>
      <family val="1"/>
      <charset val="128"/>
    </font>
    <font>
      <sz val="18"/>
      <name val="ＭＳ 明朝"/>
      <family val="1"/>
      <charset val="128"/>
    </font>
    <font>
      <u/>
      <sz val="12"/>
      <color indexed="12"/>
      <name val="ＭＳ 明朝"/>
      <family val="1"/>
      <charset val="128"/>
    </font>
    <font>
      <sz val="11"/>
      <name val="ＭＳ 明朝"/>
      <family val="1"/>
      <charset val="128"/>
    </font>
    <font>
      <b/>
      <sz val="12"/>
      <name val="ＭＳ 明朝"/>
      <family val="1"/>
      <charset val="128"/>
    </font>
    <font>
      <sz val="12"/>
      <color indexed="12"/>
      <name val="ＭＳ 明朝"/>
      <family val="1"/>
      <charset val="128"/>
    </font>
    <font>
      <b/>
      <sz val="12"/>
      <name val="ＭＳ Ｐゴシック"/>
      <family val="3"/>
      <charset val="128"/>
    </font>
    <font>
      <b/>
      <sz val="14"/>
      <name val="ＭＳ Ｐゴシック"/>
      <family val="3"/>
      <charset val="128"/>
    </font>
    <font>
      <b/>
      <sz val="11"/>
      <color indexed="10"/>
      <name val="HG丸ｺﾞｼｯｸM-PRO"/>
      <family val="3"/>
      <charset val="128"/>
    </font>
    <font>
      <b/>
      <sz val="9"/>
      <name val="HG丸ｺﾞｼｯｸM-PRO"/>
      <family val="3"/>
      <charset val="128"/>
    </font>
    <font>
      <b/>
      <u/>
      <sz val="9"/>
      <color indexed="10"/>
      <name val="HG丸ｺﾞｼｯｸM-PRO"/>
      <family val="3"/>
      <charset val="128"/>
    </font>
    <font>
      <b/>
      <u/>
      <sz val="9"/>
      <color indexed="21"/>
      <name val="HG丸ｺﾞｼｯｸM-PRO"/>
      <family val="3"/>
      <charset val="128"/>
    </font>
    <font>
      <b/>
      <sz val="9"/>
      <color indexed="21"/>
      <name val="HG丸ｺﾞｼｯｸM-PRO"/>
      <family val="3"/>
      <charset val="128"/>
    </font>
    <font>
      <b/>
      <sz val="10"/>
      <name val="ＭＳ Ｐゴシック"/>
      <family val="3"/>
      <charset val="128"/>
    </font>
    <font>
      <b/>
      <sz val="8"/>
      <color indexed="10"/>
      <name val="ＭＳ Ｐゴシック"/>
      <family val="3"/>
      <charset val="128"/>
    </font>
    <font>
      <b/>
      <sz val="9"/>
      <name val="ＭＳ Ｐゴシック"/>
      <family val="3"/>
      <charset val="128"/>
    </font>
    <font>
      <b/>
      <sz val="12"/>
      <color indexed="10"/>
      <name val="HG丸ｺﾞｼｯｸM-PRO"/>
      <family val="3"/>
      <charset val="128"/>
    </font>
    <font>
      <b/>
      <u/>
      <sz val="12"/>
      <color indexed="56"/>
      <name val="HG丸ｺﾞｼｯｸM-PRO"/>
      <family val="3"/>
      <charset val="128"/>
    </font>
    <font>
      <sz val="18"/>
      <name val="HGS創英角ﾎﾟｯﾌﾟ体"/>
      <family val="3"/>
      <charset val="128"/>
    </font>
    <font>
      <sz val="14"/>
      <name val="ＭＳ 明朝"/>
      <family val="1"/>
      <charset val="128"/>
    </font>
    <font>
      <b/>
      <sz val="24"/>
      <name val="ＭＳ 明朝"/>
      <family val="1"/>
      <charset val="128"/>
    </font>
    <font>
      <sz val="6"/>
      <name val="HG丸ｺﾞｼｯｸM-PRO"/>
      <family val="3"/>
      <charset val="128"/>
    </font>
    <font>
      <b/>
      <u/>
      <sz val="12"/>
      <name val="HG丸ｺﾞｼｯｸM-PRO"/>
      <family val="3"/>
      <charset val="128"/>
    </font>
    <font>
      <sz val="11"/>
      <color rgb="FFFF0000"/>
      <name val="ＭＳ Ｐゴシック"/>
      <family val="3"/>
      <charset val="128"/>
    </font>
    <font>
      <b/>
      <sz val="11"/>
      <color rgb="FFFF0000"/>
      <name val="ＭＳ Ｐゴシック"/>
      <family val="3"/>
      <charset val="128"/>
      <scheme val="major"/>
    </font>
    <font>
      <b/>
      <sz val="11"/>
      <color rgb="FFFF0000"/>
      <name val="HG丸ｺﾞｼｯｸM-PRO"/>
      <family val="3"/>
      <charset val="128"/>
    </font>
    <font>
      <b/>
      <sz val="9"/>
      <color rgb="FFFF0000"/>
      <name val="ＭＳ Ｐゴシック"/>
      <family val="3"/>
      <charset val="128"/>
    </font>
    <font>
      <b/>
      <sz val="9"/>
      <color rgb="FF002060"/>
      <name val="ＭＳ Ｐゴシック"/>
      <family val="3"/>
      <charset val="128"/>
    </font>
    <font>
      <b/>
      <sz val="8"/>
      <color rgb="FF002060"/>
      <name val="ＭＳ Ｐゴシック"/>
      <family val="3"/>
      <charset val="128"/>
    </font>
    <font>
      <sz val="14"/>
      <color rgb="FFFF0000"/>
      <name val="HGS創英角ﾎﾟｯﾌﾟ体"/>
      <family val="3"/>
      <charset val="128"/>
    </font>
    <font>
      <b/>
      <sz val="11"/>
      <color rgb="FFFF0000"/>
      <name val="ＭＳ Ｐゴシック"/>
      <family val="3"/>
      <charset val="128"/>
    </font>
    <font>
      <sz val="11"/>
      <color rgb="FF002060"/>
      <name val="ＭＳ Ｐゴシック"/>
      <family val="3"/>
      <charset val="128"/>
    </font>
    <font>
      <b/>
      <sz val="10"/>
      <color rgb="FFFF0000"/>
      <name val="HG丸ｺﾞｼｯｸM-PRO"/>
      <family val="3"/>
      <charset val="128"/>
    </font>
    <font>
      <sz val="10"/>
      <color theme="0"/>
      <name val="HG丸ｺﾞｼｯｸM-PRO"/>
      <family val="3"/>
      <charset val="128"/>
    </font>
    <font>
      <b/>
      <sz val="11"/>
      <color rgb="FFFF99CC"/>
      <name val="ＭＳ Ｐゴシック"/>
      <family val="3"/>
      <charset val="128"/>
    </font>
    <font>
      <b/>
      <sz val="9"/>
      <color indexed="81"/>
      <name val="MS P ゴシック"/>
      <family val="3"/>
      <charset val="128"/>
    </font>
    <font>
      <sz val="11"/>
      <color rgb="FFFF99FF"/>
      <name val="HG丸ｺﾞｼｯｸM-PRO"/>
      <family val="3"/>
      <charset val="128"/>
    </font>
    <font>
      <sz val="9"/>
      <color indexed="81"/>
      <name val="MS P ゴシック"/>
      <family val="3"/>
      <charset val="128"/>
    </font>
    <font>
      <u/>
      <sz val="11"/>
      <name val="HG丸ｺﾞｼｯｸM-PRO"/>
      <family val="3"/>
      <charset val="128"/>
    </font>
    <font>
      <b/>
      <sz val="11"/>
      <name val="UD デジタル 教科書体 NK-B"/>
      <family val="1"/>
      <charset val="128"/>
    </font>
    <font>
      <b/>
      <sz val="20"/>
      <name val="UD デジタル 教科書体 NK-B"/>
      <family val="1"/>
      <charset val="128"/>
    </font>
    <font>
      <b/>
      <sz val="48"/>
      <name val="UD デジタル 教科書体 NK-B"/>
      <family val="1"/>
      <charset val="128"/>
    </font>
    <font>
      <sz val="11"/>
      <name val="UD デジタル 教科書体 NK-B"/>
      <family val="1"/>
      <charset val="128"/>
    </font>
    <font>
      <sz val="12"/>
      <name val="UD デジタル 教科書体 NK-B"/>
      <family val="1"/>
      <charset val="128"/>
    </font>
    <font>
      <sz val="11"/>
      <name val="UD デジタル 教科書体 NP-B"/>
      <family val="1"/>
      <charset val="128"/>
    </font>
    <font>
      <sz val="14"/>
      <name val="UD デジタル 教科書体 NK-B"/>
      <family val="1"/>
      <charset val="128"/>
    </font>
    <font>
      <b/>
      <sz val="14"/>
      <name val="UD デジタル 教科書体 NK-B"/>
      <family val="1"/>
      <charset val="128"/>
    </font>
    <font>
      <b/>
      <sz val="14"/>
      <color rgb="FFFF99FF"/>
      <name val="UD デジタル 教科書体 NK-B"/>
      <family val="1"/>
      <charset val="128"/>
    </font>
    <font>
      <sz val="14"/>
      <color rgb="FFFF99FF"/>
      <name val="UD デジタル 教科書体 NK-B"/>
      <family val="1"/>
      <charset val="128"/>
    </font>
    <font>
      <sz val="14"/>
      <color rgb="FFFF99CC"/>
      <name val="UD デジタル 教科書体 NK-B"/>
      <family val="1"/>
      <charset val="128"/>
    </font>
    <font>
      <b/>
      <sz val="22"/>
      <name val="HG丸ｺﾞｼｯｸM-PRO"/>
      <family val="3"/>
      <charset val="128"/>
    </font>
    <font>
      <b/>
      <sz val="22"/>
      <color rgb="FFFFC000"/>
      <name val="HG丸ｺﾞｼｯｸM-PRO"/>
      <family val="3"/>
      <charset val="128"/>
    </font>
    <font>
      <b/>
      <sz val="11"/>
      <color rgb="FFFF0000"/>
      <name val="UD デジタル 教科書体 NK-B"/>
      <family val="1"/>
      <charset val="128"/>
    </font>
    <font>
      <b/>
      <sz val="9"/>
      <color indexed="10"/>
      <name val="UD デジタル 教科書体 NK-B"/>
      <family val="1"/>
      <charset val="128"/>
    </font>
    <font>
      <b/>
      <sz val="12"/>
      <name val="UD デジタル 教科書体 NK-B"/>
      <family val="1"/>
      <charset val="128"/>
    </font>
    <font>
      <b/>
      <sz val="12"/>
      <color indexed="10"/>
      <name val="UD デジタル 教科書体 NK-B"/>
      <family val="1"/>
      <charset val="128"/>
    </font>
    <font>
      <b/>
      <u/>
      <sz val="12"/>
      <name val="UD デジタル 教科書体 NK-B"/>
      <family val="1"/>
      <charset val="128"/>
    </font>
    <font>
      <b/>
      <sz val="10"/>
      <color rgb="FFFF0000"/>
      <name val="UD デジタル 教科書体 NK-B"/>
      <family val="1"/>
      <charset val="128"/>
    </font>
    <font>
      <b/>
      <sz val="10"/>
      <name val="UD デジタル 教科書体 NK-B"/>
      <family val="1"/>
      <charset val="128"/>
    </font>
    <font>
      <b/>
      <sz val="10"/>
      <color indexed="10"/>
      <name val="UD デジタル 教科書体 NK-B"/>
      <family val="1"/>
      <charset val="128"/>
    </font>
    <font>
      <b/>
      <sz val="14"/>
      <color indexed="10"/>
      <name val="UD デジタル 教科書体 NK-B"/>
      <family val="1"/>
      <charset val="128"/>
    </font>
    <font>
      <b/>
      <sz val="24"/>
      <color indexed="10"/>
      <name val="UD デジタル 教科書体 NK-B"/>
      <family val="1"/>
      <charset val="128"/>
    </font>
    <font>
      <b/>
      <sz val="18"/>
      <name val="UD デジタル 教科書体 NK-B"/>
      <family val="1"/>
      <charset val="128"/>
    </font>
    <font>
      <sz val="16"/>
      <name val="UD デジタル 教科書体 NK-B"/>
      <family val="1"/>
      <charset val="128"/>
    </font>
    <font>
      <b/>
      <sz val="24"/>
      <name val="UD デジタル 教科書体 NK-B"/>
      <family val="1"/>
      <charset val="128"/>
    </font>
    <font>
      <sz val="24"/>
      <color rgb="FFFF0000"/>
      <name val="UD デジタル 教科書体 NK-B"/>
      <family val="1"/>
      <charset val="128"/>
    </font>
  </fonts>
  <fills count="20">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CCFF"/>
        <bgColor indexed="64"/>
      </patternFill>
    </fill>
    <fill>
      <patternFill patternType="solid">
        <fgColor rgb="FFCCFFFF"/>
        <bgColor indexed="64"/>
      </patternFill>
    </fill>
    <fill>
      <patternFill patternType="solid">
        <fgColor rgb="FFCCFF99"/>
        <bgColor indexed="64"/>
      </patternFill>
    </fill>
    <fill>
      <patternFill patternType="solid">
        <fgColor rgb="FFFFFFCC"/>
        <bgColor indexed="64"/>
      </patternFill>
    </fill>
    <fill>
      <patternFill patternType="solid">
        <fgColor rgb="FFFF99FF"/>
        <bgColor indexed="64"/>
      </patternFill>
    </fill>
    <fill>
      <patternFill patternType="solid">
        <fgColor rgb="FFFFD9FF"/>
        <bgColor indexed="64"/>
      </patternFill>
    </fill>
    <fill>
      <patternFill patternType="solid">
        <fgColor rgb="FFFFEFFF"/>
        <bgColor indexed="64"/>
      </patternFill>
    </fill>
    <fill>
      <patternFill patternType="solid">
        <fgColor theme="0"/>
        <bgColor indexed="64"/>
      </patternFill>
    </fill>
    <fill>
      <patternFill patternType="solid">
        <fgColor theme="0" tint="-0.499984740745262"/>
        <bgColor indexed="64"/>
      </patternFill>
    </fill>
    <fill>
      <patternFill patternType="solid">
        <fgColor rgb="FF66FFFF"/>
        <bgColor indexed="64"/>
      </patternFill>
    </fill>
    <fill>
      <patternFill patternType="solid">
        <fgColor rgb="FF99FF99"/>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double">
        <color indexed="64"/>
      </left>
      <right/>
      <top style="thin">
        <color indexed="64"/>
      </top>
      <bottom style="thin">
        <color indexed="64"/>
      </bottom>
      <diagonal/>
    </border>
    <border>
      <left/>
      <right style="thin">
        <color indexed="64"/>
      </right>
      <top style="hair">
        <color indexed="64"/>
      </top>
      <bottom style="hair">
        <color indexed="64"/>
      </bottom>
      <diagonal/>
    </border>
    <border>
      <left style="double">
        <color indexed="64"/>
      </left>
      <right/>
      <top/>
      <bottom/>
      <diagonal/>
    </border>
    <border>
      <left/>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thin">
        <color indexed="64"/>
      </top>
      <bottom/>
      <diagonal/>
    </border>
    <border diagonalDown="1">
      <left style="double">
        <color indexed="64"/>
      </left>
      <right/>
      <top/>
      <bottom/>
      <diagonal style="thin">
        <color indexed="64"/>
      </diagonal>
    </border>
    <border diagonalDown="1">
      <left/>
      <right style="thin">
        <color indexed="64"/>
      </right>
      <top/>
      <bottom/>
      <diagonal style="thin">
        <color indexed="64"/>
      </diagonal>
    </border>
    <border diagonalDown="1">
      <left style="double">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double">
        <color indexed="64"/>
      </top>
      <bottom/>
      <diagonal/>
    </border>
    <border>
      <left style="hair">
        <color indexed="64"/>
      </left>
      <right/>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style="hair">
        <color indexed="64"/>
      </right>
      <top style="double">
        <color indexed="64"/>
      </top>
      <bottom/>
      <diagonal/>
    </border>
    <border>
      <left/>
      <right style="hair">
        <color indexed="64"/>
      </right>
      <top/>
      <bottom style="thin">
        <color indexed="64"/>
      </bottom>
      <diagonal/>
    </border>
    <border>
      <left style="hair">
        <color indexed="64"/>
      </left>
      <right/>
      <top style="double">
        <color indexed="64"/>
      </top>
      <bottom/>
      <diagonal/>
    </border>
    <border>
      <left/>
      <right style="thin">
        <color indexed="64"/>
      </right>
      <top style="double">
        <color indexed="64"/>
      </top>
      <bottom/>
      <diagonal/>
    </border>
    <border diagonalDown="1">
      <left style="double">
        <color indexed="64"/>
      </left>
      <right/>
      <top style="double">
        <color indexed="64"/>
      </top>
      <bottom/>
      <diagonal style="thin">
        <color indexed="64"/>
      </diagonal>
    </border>
    <border diagonalDown="1">
      <left/>
      <right style="thin">
        <color indexed="64"/>
      </right>
      <top style="double">
        <color indexed="64"/>
      </top>
      <bottom/>
      <diagonal style="thin">
        <color indexed="64"/>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thin">
        <color indexed="64"/>
      </top>
      <bottom style="thick">
        <color rgb="FFFF0000"/>
      </bottom>
      <diagonal/>
    </border>
    <border>
      <left style="thick">
        <color rgb="FFFF0000"/>
      </left>
      <right style="thick">
        <color rgb="FFFF0000"/>
      </right>
      <top style="thick">
        <color rgb="FFFF0000"/>
      </top>
      <bottom style="thick">
        <color rgb="FFFF0000"/>
      </bottom>
      <diagonal/>
    </border>
    <border>
      <left style="medium">
        <color indexed="64"/>
      </left>
      <right style="medium">
        <color indexed="64"/>
      </right>
      <top style="medium">
        <color indexed="64"/>
      </top>
      <bottom style="medium">
        <color indexed="64"/>
      </bottom>
      <diagonal/>
    </border>
    <border diagonalDown="1">
      <left style="thin">
        <color indexed="64"/>
      </left>
      <right style="medium">
        <color indexed="64"/>
      </right>
      <top style="thin">
        <color indexed="64"/>
      </top>
      <bottom style="thin">
        <color indexed="64"/>
      </bottom>
      <diagonal style="thin">
        <color indexed="64"/>
      </diagonal>
    </border>
  </borders>
  <cellStyleXfs count="9">
    <xf numFmtId="0" fontId="0" fillId="0" borderId="0">
      <alignment vertical="center"/>
    </xf>
    <xf numFmtId="0" fontId="25" fillId="0" borderId="0" applyNumberFormat="0" applyFill="0" applyBorder="0" applyAlignment="0" applyProtection="0">
      <alignment vertical="top"/>
      <protection locked="0"/>
    </xf>
    <xf numFmtId="38" fontId="12"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2" fillId="0" borderId="0"/>
    <xf numFmtId="0" fontId="1" fillId="0" borderId="0"/>
    <xf numFmtId="0" fontId="1" fillId="0" borderId="0"/>
    <xf numFmtId="0" fontId="1" fillId="0" borderId="0"/>
  </cellStyleXfs>
  <cellXfs count="848">
    <xf numFmtId="0" fontId="0" fillId="0" borderId="0" xfId="0">
      <alignment vertical="center"/>
    </xf>
    <xf numFmtId="0" fontId="12" fillId="0" borderId="0" xfId="5" applyFill="1"/>
    <xf numFmtId="0" fontId="12" fillId="0" borderId="0" xfId="5" applyFont="1" applyFill="1" applyAlignment="1">
      <alignment horizontal="center"/>
    </xf>
    <xf numFmtId="38" fontId="12" fillId="0" borderId="0" xfId="2" applyFont="1" applyFill="1"/>
    <xf numFmtId="0" fontId="12" fillId="0" borderId="0" xfId="5" applyFont="1" applyFill="1"/>
    <xf numFmtId="0" fontId="12" fillId="0" borderId="0" xfId="5" applyFont="1" applyFill="1" applyAlignment="1">
      <alignment horizontal="left"/>
    </xf>
    <xf numFmtId="0" fontId="12" fillId="0" borderId="0" xfId="5" applyFill="1" applyAlignment="1">
      <alignment vertical="center"/>
    </xf>
    <xf numFmtId="0" fontId="12" fillId="0" borderId="0" xfId="5" applyFont="1" applyFill="1" applyAlignment="1">
      <alignment vertical="center"/>
    </xf>
    <xf numFmtId="38" fontId="12" fillId="0" borderId="0" xfId="2" applyFont="1" applyFill="1" applyAlignment="1">
      <alignment horizontal="left" vertical="center"/>
    </xf>
    <xf numFmtId="0" fontId="12" fillId="0" borderId="0" xfId="5" applyFont="1" applyFill="1" applyAlignment="1">
      <alignment horizontal="left" vertical="center"/>
    </xf>
    <xf numFmtId="0" fontId="24" fillId="0" borderId="0" xfId="5" applyFont="1" applyFill="1" applyAlignment="1">
      <alignment vertical="center"/>
    </xf>
    <xf numFmtId="0" fontId="12" fillId="0" borderId="0" xfId="5" applyFont="1" applyFill="1" applyBorder="1"/>
    <xf numFmtId="38" fontId="12" fillId="0" borderId="0" xfId="2" applyFont="1" applyFill="1" applyBorder="1"/>
    <xf numFmtId="0" fontId="12" fillId="0" borderId="2" xfId="5" applyFont="1" applyFill="1" applyBorder="1" applyAlignment="1">
      <alignment horizontal="center"/>
    </xf>
    <xf numFmtId="0" fontId="12" fillId="0" borderId="2" xfId="5" applyFont="1" applyFill="1" applyBorder="1" applyAlignment="1">
      <alignment horizontal="right" vertical="center"/>
    </xf>
    <xf numFmtId="0" fontId="12" fillId="0" borderId="3" xfId="5" applyFont="1" applyFill="1" applyBorder="1" applyAlignment="1">
      <alignment horizontal="center" vertical="center"/>
    </xf>
    <xf numFmtId="0" fontId="12" fillId="0" borderId="1" xfId="5" applyFont="1" applyFill="1" applyBorder="1" applyAlignment="1">
      <alignment horizontal="center" vertical="center"/>
    </xf>
    <xf numFmtId="0" fontId="12" fillId="0" borderId="0" xfId="5" applyFont="1" applyFill="1" applyBorder="1" applyAlignment="1">
      <alignment horizontal="center" vertical="center"/>
    </xf>
    <xf numFmtId="0" fontId="12" fillId="0" borderId="0" xfId="5" applyFill="1" applyBorder="1"/>
    <xf numFmtId="0" fontId="26" fillId="0" borderId="0" xfId="5" applyFont="1" applyFill="1" applyBorder="1" applyAlignment="1">
      <alignment horizontal="left" vertical="center"/>
    </xf>
    <xf numFmtId="38" fontId="12" fillId="0" borderId="0" xfId="2" applyFont="1" applyFill="1" applyBorder="1" applyAlignment="1">
      <alignment vertical="center"/>
    </xf>
    <xf numFmtId="38" fontId="12" fillId="0" borderId="0" xfId="1" applyNumberFormat="1" applyFont="1" applyFill="1" applyBorder="1" applyAlignment="1" applyProtection="1">
      <alignment horizontal="center"/>
    </xf>
    <xf numFmtId="38" fontId="12" fillId="0" borderId="0" xfId="2" applyFont="1" applyFill="1" applyBorder="1" applyAlignment="1">
      <alignment horizontal="center" shrinkToFit="1"/>
    </xf>
    <xf numFmtId="0" fontId="12" fillId="0" borderId="0" xfId="5" applyFont="1"/>
    <xf numFmtId="0" fontId="28" fillId="0" borderId="0" xfId="5" applyFont="1" applyFill="1"/>
    <xf numFmtId="38" fontId="12" fillId="0" borderId="0" xfId="2" applyFont="1" applyFill="1" applyAlignment="1">
      <alignment horizontal="center"/>
    </xf>
    <xf numFmtId="0" fontId="46" fillId="0" borderId="0" xfId="0" applyFont="1">
      <alignment vertical="center"/>
    </xf>
    <xf numFmtId="0" fontId="0" fillId="0" borderId="0" xfId="0" applyAlignment="1">
      <alignment horizontal="center" vertical="center"/>
    </xf>
    <xf numFmtId="178" fontId="0" fillId="0" borderId="0" xfId="0" applyNumberFormat="1">
      <alignment vertical="center"/>
    </xf>
    <xf numFmtId="0" fontId="47" fillId="0" borderId="0" xfId="0" applyFont="1">
      <alignment vertical="center"/>
    </xf>
    <xf numFmtId="0" fontId="9" fillId="0" borderId="0" xfId="4" applyFont="1" applyFill="1" applyAlignment="1" applyProtection="1">
      <alignment vertical="center"/>
    </xf>
    <xf numFmtId="0" fontId="32" fillId="4" borderId="0" xfId="4" applyFont="1" applyFill="1" applyBorder="1" applyAlignment="1" applyProtection="1">
      <alignment horizontal="center" vertical="center" wrapText="1"/>
    </xf>
    <xf numFmtId="0" fontId="7" fillId="0" borderId="0" xfId="4" applyFont="1" applyFill="1" applyAlignment="1" applyProtection="1">
      <alignment vertical="center"/>
    </xf>
    <xf numFmtId="0" fontId="10" fillId="0" borderId="0" xfId="4" applyFont="1" applyFill="1" applyAlignment="1" applyProtection="1">
      <alignment vertical="center"/>
    </xf>
    <xf numFmtId="177" fontId="11" fillId="0" borderId="1" xfId="4" applyNumberFormat="1" applyFont="1" applyFill="1" applyBorder="1" applyAlignment="1" applyProtection="1">
      <alignment horizontal="center" vertical="center"/>
    </xf>
    <xf numFmtId="0" fontId="10" fillId="0" borderId="1" xfId="4" applyFont="1" applyFill="1" applyBorder="1" applyAlignment="1" applyProtection="1">
      <alignment horizontal="center" vertical="center"/>
    </xf>
    <xf numFmtId="0" fontId="10" fillId="0" borderId="4" xfId="4" applyFont="1" applyFill="1" applyBorder="1" applyAlignment="1" applyProtection="1">
      <alignment horizontal="right" vertical="center"/>
    </xf>
    <xf numFmtId="179" fontId="8" fillId="0" borderId="6" xfId="4" applyNumberFormat="1" applyFont="1" applyFill="1" applyBorder="1" applyAlignment="1" applyProtection="1">
      <alignment vertical="center"/>
    </xf>
    <xf numFmtId="179" fontId="8" fillId="0" borderId="7" xfId="4" applyNumberFormat="1" applyFont="1" applyFill="1" applyBorder="1" applyAlignment="1" applyProtection="1">
      <alignment vertical="center"/>
    </xf>
    <xf numFmtId="179" fontId="8" fillId="0" borderId="8" xfId="4" applyNumberFormat="1" applyFont="1" applyFill="1" applyBorder="1" applyAlignment="1" applyProtection="1">
      <alignment horizontal="right" vertical="center"/>
    </xf>
    <xf numFmtId="179" fontId="8" fillId="0" borderId="0" xfId="4" applyNumberFormat="1" applyFont="1" applyFill="1" applyBorder="1" applyAlignment="1" applyProtection="1">
      <alignment horizontal="right" vertical="center"/>
    </xf>
    <xf numFmtId="179" fontId="8" fillId="0" borderId="8" xfId="4" applyNumberFormat="1" applyFont="1" applyFill="1" applyBorder="1" applyAlignment="1" applyProtection="1">
      <alignment vertical="center"/>
    </xf>
    <xf numFmtId="179" fontId="9" fillId="0" borderId="6" xfId="4" applyNumberFormat="1" applyFont="1" applyFill="1" applyBorder="1" applyAlignment="1" applyProtection="1">
      <alignment horizontal="center" vertical="center"/>
    </xf>
    <xf numFmtId="179" fontId="9" fillId="0" borderId="6" xfId="4" applyNumberFormat="1" applyFont="1" applyFill="1" applyBorder="1" applyAlignment="1" applyProtection="1">
      <alignment vertical="center"/>
    </xf>
    <xf numFmtId="179" fontId="9" fillId="0" borderId="0" xfId="4" applyNumberFormat="1" applyFont="1" applyFill="1" applyBorder="1" applyAlignment="1" applyProtection="1">
      <alignment horizontal="right" vertical="center"/>
    </xf>
    <xf numFmtId="179" fontId="9" fillId="0" borderId="1" xfId="4" applyNumberFormat="1" applyFont="1" applyFill="1" applyBorder="1" applyAlignment="1" applyProtection="1">
      <alignment horizontal="center" vertical="center"/>
    </xf>
    <xf numFmtId="179" fontId="9" fillId="2" borderId="6" xfId="4" applyNumberFormat="1" applyFont="1" applyFill="1" applyBorder="1" applyAlignment="1" applyProtection="1">
      <alignment vertical="center"/>
    </xf>
    <xf numFmtId="179" fontId="8" fillId="0" borderId="9" xfId="4" applyNumberFormat="1" applyFont="1" applyFill="1" applyBorder="1" applyAlignment="1" applyProtection="1">
      <alignment vertical="center"/>
    </xf>
    <xf numFmtId="179" fontId="8" fillId="0" borderId="9" xfId="4" applyNumberFormat="1" applyFont="1" applyFill="1" applyBorder="1" applyAlignment="1" applyProtection="1">
      <alignment horizontal="right" vertical="center"/>
    </xf>
    <xf numFmtId="179" fontId="9" fillId="0" borderId="6" xfId="4" applyNumberFormat="1" applyFont="1" applyFill="1" applyBorder="1" applyAlignment="1" applyProtection="1">
      <alignment horizontal="left" vertical="center"/>
    </xf>
    <xf numFmtId="179" fontId="11" fillId="2" borderId="6" xfId="4" applyNumberFormat="1" applyFont="1" applyFill="1" applyBorder="1" applyAlignment="1" applyProtection="1">
      <alignment vertical="center"/>
    </xf>
    <xf numFmtId="179" fontId="8" fillId="0" borderId="10" xfId="4" applyNumberFormat="1" applyFont="1" applyFill="1" applyBorder="1" applyAlignment="1" applyProtection="1">
      <alignment horizontal="right" vertical="center"/>
    </xf>
    <xf numFmtId="179" fontId="9" fillId="0" borderId="11" xfId="4" applyNumberFormat="1" applyFont="1" applyFill="1" applyBorder="1" applyAlignment="1" applyProtection="1">
      <alignment horizontal="right" vertical="center"/>
    </xf>
    <xf numFmtId="179" fontId="8" fillId="0" borderId="0" xfId="4" applyNumberFormat="1" applyFont="1" applyFill="1" applyBorder="1" applyAlignment="1" applyProtection="1">
      <alignment horizontal="center" vertical="center"/>
    </xf>
    <xf numFmtId="179" fontId="7" fillId="0" borderId="0" xfId="4" applyNumberFormat="1" applyFont="1" applyFill="1" applyBorder="1" applyAlignment="1" applyProtection="1">
      <alignment vertical="center"/>
    </xf>
    <xf numFmtId="179" fontId="7" fillId="0" borderId="12" xfId="4" applyNumberFormat="1" applyFont="1" applyFill="1" applyBorder="1" applyAlignment="1" applyProtection="1">
      <alignment vertical="center"/>
    </xf>
    <xf numFmtId="0" fontId="14" fillId="0" borderId="0" xfId="4" applyFont="1" applyFill="1" applyAlignment="1" applyProtection="1">
      <alignment horizontal="left" vertical="center"/>
    </xf>
    <xf numFmtId="179" fontId="10" fillId="0" borderId="0" xfId="4" applyNumberFormat="1" applyFont="1" applyFill="1" applyBorder="1" applyAlignment="1" applyProtection="1">
      <alignment horizontal="center" vertical="center"/>
    </xf>
    <xf numFmtId="179" fontId="10" fillId="0" borderId="1" xfId="4" applyNumberFormat="1" applyFont="1" applyFill="1" applyBorder="1" applyAlignment="1" applyProtection="1">
      <alignment horizontal="center" vertical="center"/>
    </xf>
    <xf numFmtId="177" fontId="9" fillId="0" borderId="0" xfId="4" applyNumberFormat="1" applyFont="1" applyFill="1" applyAlignment="1" applyProtection="1">
      <alignment horizontal="center" vertical="center"/>
    </xf>
    <xf numFmtId="179" fontId="8" fillId="0" borderId="0" xfId="4" applyNumberFormat="1" applyFont="1" applyFill="1" applyBorder="1" applyAlignment="1" applyProtection="1">
      <alignment vertical="center"/>
    </xf>
    <xf numFmtId="179" fontId="9" fillId="0" borderId="1" xfId="4" applyNumberFormat="1" applyFont="1" applyFill="1" applyBorder="1" applyAlignment="1" applyProtection="1">
      <alignment horizontal="left" vertical="center"/>
    </xf>
    <xf numFmtId="0" fontId="9" fillId="0" borderId="7" xfId="4" applyFont="1" applyFill="1" applyBorder="1" applyAlignment="1" applyProtection="1">
      <alignment vertical="center"/>
    </xf>
    <xf numFmtId="179" fontId="9" fillId="0" borderId="0" xfId="4" applyNumberFormat="1" applyFont="1" applyFill="1" applyBorder="1" applyAlignment="1" applyProtection="1">
      <alignment vertical="center"/>
    </xf>
    <xf numFmtId="179" fontId="9" fillId="0" borderId="1" xfId="4" applyNumberFormat="1" applyFont="1" applyFill="1" applyBorder="1" applyAlignment="1" applyProtection="1">
      <alignment vertical="center"/>
    </xf>
    <xf numFmtId="179" fontId="9" fillId="0" borderId="9" xfId="4" applyNumberFormat="1" applyFont="1" applyFill="1" applyBorder="1" applyAlignment="1" applyProtection="1">
      <alignment vertical="center"/>
    </xf>
    <xf numFmtId="177" fontId="9" fillId="0" borderId="0" xfId="4" applyNumberFormat="1" applyFont="1" applyFill="1" applyBorder="1" applyAlignment="1" applyProtection="1">
      <alignment horizontal="center" vertical="center"/>
    </xf>
    <xf numFmtId="0" fontId="9" fillId="0" borderId="0" xfId="4" applyFont="1" applyFill="1" applyBorder="1" applyAlignment="1" applyProtection="1">
      <alignment vertical="center"/>
    </xf>
    <xf numFmtId="177" fontId="9" fillId="0" borderId="0" xfId="4" applyNumberFormat="1" applyFont="1" applyFill="1" applyAlignment="1" applyProtection="1">
      <alignment horizontal="left" vertical="center"/>
    </xf>
    <xf numFmtId="177" fontId="9" fillId="0" borderId="0" xfId="4" applyNumberFormat="1" applyFont="1" applyFill="1" applyBorder="1" applyAlignment="1" applyProtection="1">
      <alignment horizontal="left" vertical="center"/>
    </xf>
    <xf numFmtId="177" fontId="8" fillId="0" borderId="0" xfId="4" applyNumberFormat="1" applyFont="1" applyFill="1" applyBorder="1" applyAlignment="1" applyProtection="1">
      <alignment horizontal="center" vertical="center"/>
    </xf>
    <xf numFmtId="0" fontId="8" fillId="0" borderId="0" xfId="4" applyFont="1" applyFill="1" applyBorder="1" applyAlignment="1" applyProtection="1">
      <alignment vertical="center"/>
    </xf>
    <xf numFmtId="0" fontId="11" fillId="0" borderId="0" xfId="4" applyFont="1" applyFill="1" applyBorder="1" applyAlignment="1" applyProtection="1">
      <alignment vertical="center"/>
    </xf>
    <xf numFmtId="0" fontId="3"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176" fontId="1" fillId="0" borderId="0" xfId="0" applyNumberFormat="1" applyFont="1" applyBorder="1" applyAlignment="1" applyProtection="1">
      <alignment vertical="center"/>
    </xf>
    <xf numFmtId="176" fontId="1" fillId="0" borderId="0" xfId="0" applyNumberFormat="1" applyFont="1" applyBorder="1" applyAlignment="1" applyProtection="1">
      <alignment horizontal="right" vertical="center"/>
    </xf>
    <xf numFmtId="0" fontId="49" fillId="0" borderId="0" xfId="0" applyFont="1" applyFill="1" applyBorder="1" applyAlignment="1" applyProtection="1">
      <alignment horizontal="center" vertical="center"/>
    </xf>
    <xf numFmtId="0" fontId="1" fillId="0" borderId="0" xfId="0" applyFont="1" applyAlignment="1" applyProtection="1">
      <alignment horizontal="center" vertical="center"/>
    </xf>
    <xf numFmtId="0" fontId="4" fillId="4" borderId="11" xfId="0" applyFont="1" applyFill="1" applyBorder="1" applyAlignment="1" applyProtection="1">
      <alignment horizontal="distributed" vertical="center" justifyLastLine="1"/>
    </xf>
    <xf numFmtId="0" fontId="16" fillId="4" borderId="11" xfId="0" applyFont="1" applyFill="1" applyBorder="1" applyAlignment="1" applyProtection="1">
      <alignment horizontal="left" vertical="center" wrapText="1" justifyLastLine="1"/>
    </xf>
    <xf numFmtId="0" fontId="4" fillId="4" borderId="1" xfId="0" applyFont="1" applyFill="1" applyBorder="1" applyAlignment="1" applyProtection="1">
      <alignment horizontal="distributed" vertical="center" justifyLastLine="1"/>
    </xf>
    <xf numFmtId="176" fontId="4" fillId="4" borderId="1" xfId="0" applyNumberFormat="1" applyFont="1" applyFill="1" applyBorder="1" applyAlignment="1" applyProtection="1">
      <alignment horizontal="distributed" vertical="center" justifyLastLine="1"/>
    </xf>
    <xf numFmtId="176" fontId="4" fillId="4" borderId="13" xfId="0" applyNumberFormat="1" applyFont="1" applyFill="1" applyBorder="1" applyAlignment="1" applyProtection="1">
      <alignment horizontal="center" vertical="center" justifyLastLine="1"/>
    </xf>
    <xf numFmtId="176" fontId="4" fillId="4" borderId="1" xfId="0" applyNumberFormat="1" applyFont="1" applyFill="1" applyBorder="1" applyAlignment="1" applyProtection="1">
      <alignment horizontal="center" vertical="center" justifyLastLine="1"/>
    </xf>
    <xf numFmtId="0" fontId="6" fillId="4" borderId="1" xfId="0" applyFont="1" applyFill="1" applyBorder="1" applyAlignment="1" applyProtection="1">
      <alignment horizontal="distributed" vertical="center" justifyLastLine="1"/>
    </xf>
    <xf numFmtId="0" fontId="1" fillId="0" borderId="0" xfId="0" applyFont="1" applyAlignment="1" applyProtection="1">
      <alignment horizontal="distributed" vertical="center" justifyLastLine="1"/>
    </xf>
    <xf numFmtId="176" fontId="1" fillId="4" borderId="6" xfId="0" applyNumberFormat="1" applyFont="1" applyFill="1" applyBorder="1" applyAlignment="1" applyProtection="1">
      <alignment horizontal="right" vertical="center" justifyLastLine="1"/>
    </xf>
    <xf numFmtId="176" fontId="1" fillId="4" borderId="11" xfId="0" applyNumberFormat="1" applyFont="1" applyFill="1" applyBorder="1" applyAlignment="1" applyProtection="1">
      <alignment horizontal="right" vertical="center" justifyLastLine="1"/>
    </xf>
    <xf numFmtId="177" fontId="6" fillId="4" borderId="1" xfId="0" applyNumberFormat="1" applyFont="1" applyFill="1" applyBorder="1" applyAlignment="1" applyProtection="1">
      <alignment horizontal="distributed" vertical="center" justifyLastLine="1"/>
    </xf>
    <xf numFmtId="0" fontId="6" fillId="0" borderId="11" xfId="0" applyFont="1" applyFill="1" applyBorder="1" applyAlignment="1" applyProtection="1">
      <alignment horizontal="left" vertical="center" shrinkToFit="1"/>
    </xf>
    <xf numFmtId="176" fontId="1" fillId="0" borderId="1" xfId="0" applyNumberFormat="1" applyFont="1" applyFill="1" applyBorder="1" applyAlignment="1" applyProtection="1">
      <alignment horizontal="right" vertical="center"/>
    </xf>
    <xf numFmtId="0" fontId="1" fillId="5" borderId="0" xfId="0" applyFont="1" applyFill="1" applyBorder="1" applyAlignment="1" applyProtection="1">
      <alignment horizontal="distributed" vertical="center" justifyLastLine="1"/>
    </xf>
    <xf numFmtId="0" fontId="1" fillId="5" borderId="0" xfId="0" applyFont="1" applyFill="1" applyBorder="1" applyAlignment="1" applyProtection="1">
      <alignment horizontal="left" vertical="center" justifyLastLine="1"/>
    </xf>
    <xf numFmtId="0" fontId="1" fillId="5" borderId="0" xfId="0" applyFont="1" applyFill="1" applyBorder="1" applyAlignment="1" applyProtection="1">
      <alignment vertical="center"/>
    </xf>
    <xf numFmtId="176" fontId="5" fillId="5" borderId="0" xfId="0" applyNumberFormat="1" applyFont="1" applyFill="1" applyBorder="1" applyAlignment="1" applyProtection="1">
      <alignment vertical="center"/>
    </xf>
    <xf numFmtId="176" fontId="5" fillId="5" borderId="0" xfId="0" applyNumberFormat="1" applyFont="1" applyFill="1" applyBorder="1" applyAlignment="1" applyProtection="1">
      <alignment horizontal="right" vertical="center"/>
    </xf>
    <xf numFmtId="176" fontId="5" fillId="5" borderId="12" xfId="0" applyNumberFormat="1" applyFont="1" applyFill="1" applyBorder="1" applyAlignment="1" applyProtection="1">
      <alignment horizontal="right" vertical="center"/>
    </xf>
    <xf numFmtId="177" fontId="6" fillId="5" borderId="0" xfId="0" applyNumberFormat="1" applyFont="1" applyFill="1" applyBorder="1" applyAlignment="1" applyProtection="1">
      <alignment horizontal="center" vertical="center"/>
    </xf>
    <xf numFmtId="0" fontId="1" fillId="0" borderId="0" xfId="0" applyFont="1" applyFill="1" applyBorder="1" applyAlignment="1" applyProtection="1">
      <alignment horizontal="distributed" vertical="center" justifyLastLine="1"/>
    </xf>
    <xf numFmtId="0" fontId="1" fillId="0" borderId="0" xfId="0" applyFont="1" applyFill="1" applyBorder="1" applyAlignment="1" applyProtection="1">
      <alignment horizontal="left" vertical="center" justifyLastLine="1"/>
    </xf>
    <xf numFmtId="0" fontId="6" fillId="0" borderId="0" xfId="0" applyFont="1" applyBorder="1" applyAlignment="1" applyProtection="1">
      <alignment horizontal="center" vertical="center"/>
    </xf>
    <xf numFmtId="0" fontId="50" fillId="4" borderId="11" xfId="0" applyFont="1" applyFill="1" applyBorder="1" applyAlignment="1" applyProtection="1">
      <alignment horizontal="distributed" vertical="center" justifyLastLine="1"/>
    </xf>
    <xf numFmtId="0" fontId="51" fillId="4" borderId="11" xfId="0" applyFont="1" applyFill="1" applyBorder="1" applyAlignment="1" applyProtection="1">
      <alignment horizontal="center" vertical="center" justifyLastLine="1"/>
    </xf>
    <xf numFmtId="38" fontId="12" fillId="0" borderId="0" xfId="2" applyFont="1" applyFill="1" applyProtection="1">
      <protection locked="0"/>
    </xf>
    <xf numFmtId="181" fontId="23" fillId="0" borderId="0" xfId="2" applyNumberFormat="1" applyFont="1" applyFill="1" applyBorder="1" applyAlignment="1" applyProtection="1">
      <alignment vertical="center" shrinkToFit="1"/>
    </xf>
    <xf numFmtId="0" fontId="32" fillId="4" borderId="15" xfId="6" applyFont="1" applyFill="1" applyBorder="1" applyAlignment="1" applyProtection="1">
      <alignment horizontal="center" vertical="center"/>
      <protection locked="0"/>
    </xf>
    <xf numFmtId="0" fontId="32" fillId="4" borderId="22" xfId="6" applyFont="1" applyFill="1" applyBorder="1" applyAlignment="1" applyProtection="1">
      <alignment horizontal="center" vertical="center"/>
      <protection locked="0"/>
    </xf>
    <xf numFmtId="0" fontId="32" fillId="4" borderId="23" xfId="6" applyFont="1" applyFill="1" applyBorder="1" applyAlignment="1" applyProtection="1">
      <alignment horizontal="center" vertical="center"/>
      <protection locked="0"/>
    </xf>
    <xf numFmtId="0" fontId="10" fillId="0" borderId="24" xfId="6" applyFont="1" applyBorder="1" applyAlignment="1" applyProtection="1">
      <alignment horizontal="distributed" vertical="center" justifyLastLine="1"/>
      <protection locked="0"/>
    </xf>
    <xf numFmtId="0" fontId="10" fillId="0" borderId="5" xfId="6" applyFont="1" applyBorder="1" applyAlignment="1" applyProtection="1">
      <alignment horizontal="distributed" vertical="center" justifyLastLine="1"/>
      <protection locked="0"/>
    </xf>
    <xf numFmtId="0" fontId="10" fillId="0" borderId="25" xfId="6" applyFont="1" applyBorder="1" applyAlignment="1" applyProtection="1">
      <alignment horizontal="distributed" vertical="center" justifyLastLine="1"/>
      <protection locked="0"/>
    </xf>
    <xf numFmtId="0" fontId="10" fillId="0" borderId="2" xfId="6" applyFont="1" applyBorder="1" applyAlignment="1" applyProtection="1">
      <alignment horizontal="distributed" vertical="center" justifyLastLine="1"/>
      <protection locked="0"/>
    </xf>
    <xf numFmtId="0" fontId="1" fillId="0" borderId="0" xfId="4" applyFont="1" applyAlignment="1" applyProtection="1">
      <alignment vertical="center"/>
      <protection locked="0"/>
    </xf>
    <xf numFmtId="0" fontId="1" fillId="0" borderId="12" xfId="4" applyFont="1" applyBorder="1" applyAlignment="1" applyProtection="1">
      <alignment vertical="center"/>
      <protection locked="0"/>
    </xf>
    <xf numFmtId="0" fontId="1" fillId="0" borderId="0" xfId="4" applyFont="1" applyBorder="1" applyAlignment="1" applyProtection="1">
      <alignment vertical="center"/>
      <protection locked="0"/>
    </xf>
    <xf numFmtId="0" fontId="29" fillId="0" borderId="0" xfId="4" applyFont="1" applyAlignment="1" applyProtection="1">
      <alignment vertical="center"/>
      <protection locked="0"/>
    </xf>
    <xf numFmtId="0" fontId="1" fillId="0" borderId="4" xfId="4" applyFont="1" applyBorder="1" applyAlignment="1" applyProtection="1">
      <alignment vertical="center"/>
      <protection locked="0"/>
    </xf>
    <xf numFmtId="38" fontId="1" fillId="0" borderId="0" xfId="3" applyFont="1" applyFill="1" applyProtection="1">
      <alignment vertical="center"/>
      <protection locked="0"/>
    </xf>
    <xf numFmtId="0" fontId="1" fillId="0" borderId="0" xfId="4" applyFont="1" applyAlignment="1" applyProtection="1">
      <alignment vertical="center"/>
    </xf>
    <xf numFmtId="0" fontId="52" fillId="0" borderId="0" xfId="4" applyFont="1" applyAlignment="1" applyProtection="1">
      <alignment horizontal="left" vertical="center"/>
    </xf>
    <xf numFmtId="38" fontId="1" fillId="0" borderId="0" xfId="3" applyFont="1" applyFill="1" applyProtection="1">
      <alignment vertical="center"/>
    </xf>
    <xf numFmtId="38" fontId="0" fillId="0" borderId="0" xfId="3" applyFont="1" applyFill="1" applyAlignment="1" applyProtection="1">
      <alignment horizontal="right" vertical="center"/>
    </xf>
    <xf numFmtId="38" fontId="0" fillId="0" borderId="0" xfId="3" applyFont="1" applyFill="1" applyBorder="1" applyAlignment="1" applyProtection="1">
      <alignment horizontal="left" vertical="center"/>
    </xf>
    <xf numFmtId="38" fontId="53" fillId="0" borderId="0" xfId="3" applyFont="1" applyFill="1" applyProtection="1">
      <alignment vertical="center"/>
    </xf>
    <xf numFmtId="38" fontId="54" fillId="0" borderId="0" xfId="3" applyFont="1" applyFill="1" applyProtection="1">
      <alignment vertical="center"/>
    </xf>
    <xf numFmtId="0" fontId="1" fillId="0" borderId="12" xfId="4" applyFont="1" applyBorder="1" applyAlignment="1" applyProtection="1">
      <alignment vertical="center"/>
    </xf>
    <xf numFmtId="0" fontId="1" fillId="0" borderId="0" xfId="4" applyFont="1" applyBorder="1" applyAlignment="1" applyProtection="1">
      <alignment vertical="center"/>
    </xf>
    <xf numFmtId="0" fontId="18" fillId="0" borderId="0" xfId="7" applyFont="1" applyAlignment="1" applyProtection="1">
      <alignment vertical="center"/>
    </xf>
    <xf numFmtId="0" fontId="9" fillId="0" borderId="0" xfId="7" applyFont="1" applyAlignment="1" applyProtection="1">
      <alignment vertical="center"/>
    </xf>
    <xf numFmtId="0" fontId="8" fillId="0" borderId="0" xfId="7" applyFont="1" applyAlignment="1" applyProtection="1">
      <alignment horizontal="center" vertical="center"/>
    </xf>
    <xf numFmtId="0" fontId="14" fillId="0" borderId="0" xfId="7" applyFont="1" applyBorder="1" applyAlignment="1" applyProtection="1">
      <alignment horizontal="left" vertical="center"/>
    </xf>
    <xf numFmtId="0" fontId="19" fillId="0" borderId="0" xfId="7" applyFont="1" applyFill="1" applyAlignment="1" applyProtection="1">
      <alignment vertical="center"/>
    </xf>
    <xf numFmtId="0" fontId="9" fillId="0" borderId="0" xfId="7" applyFont="1" applyFill="1" applyAlignment="1" applyProtection="1">
      <alignment vertical="center"/>
    </xf>
    <xf numFmtId="0" fontId="14" fillId="0" borderId="0" xfId="7" applyFont="1" applyFill="1" applyAlignment="1" applyProtection="1">
      <alignment vertical="center"/>
    </xf>
    <xf numFmtId="0" fontId="8" fillId="0" borderId="0" xfId="7" applyFont="1" applyAlignment="1" applyProtection="1">
      <alignment vertical="center"/>
    </xf>
    <xf numFmtId="0" fontId="14" fillId="0" borderId="0" xfId="7" applyFont="1" applyBorder="1" applyAlignment="1" applyProtection="1">
      <alignment vertical="center"/>
    </xf>
    <xf numFmtId="0" fontId="9" fillId="7" borderId="26" xfId="7" applyFont="1" applyFill="1" applyBorder="1" applyAlignment="1" applyProtection="1">
      <alignment horizontal="left" vertical="center"/>
    </xf>
    <xf numFmtId="0" fontId="9" fillId="7" borderId="7" xfId="7" applyFont="1" applyFill="1" applyBorder="1" applyAlignment="1" applyProtection="1">
      <alignment horizontal="left" vertical="center"/>
    </xf>
    <xf numFmtId="0" fontId="9" fillId="0" borderId="0" xfId="7" applyFont="1" applyAlignment="1" applyProtection="1">
      <alignment horizontal="right" vertical="center"/>
    </xf>
    <xf numFmtId="0" fontId="9" fillId="0" borderId="0" xfId="7" applyFont="1" applyAlignment="1" applyProtection="1">
      <alignment horizontal="center" vertical="center"/>
    </xf>
    <xf numFmtId="0" fontId="9" fillId="0" borderId="0" xfId="4" applyFont="1" applyAlignment="1" applyProtection="1">
      <alignment vertical="center"/>
    </xf>
    <xf numFmtId="0" fontId="18" fillId="0" borderId="0" xfId="4" applyFont="1" applyAlignment="1" applyProtection="1">
      <alignment vertical="center"/>
    </xf>
    <xf numFmtId="0" fontId="8" fillId="0" borderId="0" xfId="4" applyFont="1" applyAlignment="1" applyProtection="1">
      <alignment horizontal="center" vertical="center"/>
    </xf>
    <xf numFmtId="0" fontId="14" fillId="0" borderId="0" xfId="4" applyFont="1" applyBorder="1" applyAlignment="1" applyProtection="1">
      <alignment horizontal="left" vertical="center"/>
    </xf>
    <xf numFmtId="0" fontId="19" fillId="0" borderId="0" xfId="4" applyFont="1" applyFill="1" applyAlignment="1" applyProtection="1">
      <alignment vertical="center"/>
    </xf>
    <xf numFmtId="0" fontId="14" fillId="0" borderId="0" xfId="4" applyFont="1" applyFill="1" applyAlignment="1" applyProtection="1">
      <alignment vertical="center"/>
    </xf>
    <xf numFmtId="0" fontId="8" fillId="0" borderId="0" xfId="4" applyFont="1" applyAlignment="1" applyProtection="1">
      <alignment vertical="center"/>
    </xf>
    <xf numFmtId="0" fontId="14" fillId="0" borderId="0" xfId="4" applyFont="1" applyBorder="1" applyAlignment="1" applyProtection="1">
      <alignment vertical="center"/>
    </xf>
    <xf numFmtId="0" fontId="9" fillId="7" borderId="26" xfId="4" applyFont="1" applyFill="1" applyBorder="1" applyAlignment="1" applyProtection="1">
      <alignment horizontal="left" vertical="center"/>
    </xf>
    <xf numFmtId="0" fontId="9" fillId="7" borderId="7" xfId="4" applyFont="1" applyFill="1" applyBorder="1" applyAlignment="1" applyProtection="1">
      <alignment horizontal="left" vertical="center"/>
    </xf>
    <xf numFmtId="0" fontId="9" fillId="0" borderId="0" xfId="4" applyFont="1" applyAlignment="1" applyProtection="1">
      <alignment horizontal="right" vertical="center"/>
    </xf>
    <xf numFmtId="0" fontId="9" fillId="0" borderId="0" xfId="4" applyFont="1" applyAlignment="1" applyProtection="1">
      <alignment horizontal="center" vertical="center"/>
    </xf>
    <xf numFmtId="0" fontId="0" fillId="0" borderId="0" xfId="0" applyFill="1">
      <alignment vertical="center"/>
    </xf>
    <xf numFmtId="179" fontId="9" fillId="0" borderId="14" xfId="4" applyNumberFormat="1" applyFont="1" applyFill="1" applyBorder="1" applyAlignment="1" applyProtection="1">
      <alignment vertical="center"/>
    </xf>
    <xf numFmtId="0" fontId="38" fillId="4" borderId="1" xfId="0" applyFont="1" applyFill="1" applyBorder="1" applyAlignment="1" applyProtection="1">
      <alignment horizontal="left" vertical="center" justifyLastLine="1"/>
    </xf>
    <xf numFmtId="176" fontId="1" fillId="6" borderId="16" xfId="0" applyNumberFormat="1" applyFont="1" applyFill="1" applyBorder="1" applyAlignment="1" applyProtection="1">
      <alignment horizontal="right" vertical="center" justifyLastLine="1"/>
    </xf>
    <xf numFmtId="0" fontId="6" fillId="0" borderId="11" xfId="0" applyFont="1" applyFill="1" applyBorder="1" applyAlignment="1" applyProtection="1">
      <alignment horizontal="center" vertical="center" shrinkToFit="1"/>
    </xf>
    <xf numFmtId="0" fontId="6" fillId="0" borderId="1" xfId="0" applyFont="1" applyFill="1" applyBorder="1" applyAlignment="1" applyProtection="1">
      <alignment vertical="center" wrapText="1"/>
    </xf>
    <xf numFmtId="176" fontId="1" fillId="0" borderId="1" xfId="0" applyNumberFormat="1" applyFont="1" applyFill="1" applyBorder="1" applyAlignment="1" applyProtection="1">
      <alignment vertical="center"/>
    </xf>
    <xf numFmtId="176" fontId="1" fillId="0" borderId="14" xfId="0" applyNumberFormat="1" applyFont="1" applyFill="1" applyBorder="1" applyAlignment="1" applyProtection="1">
      <alignment horizontal="right" vertical="center"/>
    </xf>
    <xf numFmtId="0" fontId="32" fillId="0" borderId="15" xfId="6" applyFont="1" applyFill="1" applyBorder="1" applyAlignment="1" applyProtection="1">
      <alignment horizontal="center" vertical="center"/>
    </xf>
    <xf numFmtId="177" fontId="6" fillId="0" borderId="1" xfId="0" applyNumberFormat="1" applyFont="1" applyFill="1" applyBorder="1" applyAlignment="1" applyProtection="1">
      <alignment horizontal="left" vertical="center"/>
    </xf>
    <xf numFmtId="176" fontId="0" fillId="0" borderId="1" xfId="0" applyNumberFormat="1" applyFont="1" applyFill="1" applyBorder="1" applyAlignment="1" applyProtection="1">
      <alignment vertical="center"/>
    </xf>
    <xf numFmtId="176" fontId="0" fillId="0" borderId="1" xfId="0" applyNumberFormat="1" applyFont="1" applyFill="1" applyBorder="1" applyAlignment="1" applyProtection="1">
      <alignment horizontal="right" vertical="center"/>
    </xf>
    <xf numFmtId="0" fontId="6" fillId="0" borderId="1" xfId="0" applyFont="1" applyBorder="1" applyAlignment="1" applyProtection="1">
      <alignment vertical="center" wrapText="1"/>
    </xf>
    <xf numFmtId="0" fontId="32" fillId="0" borderId="1" xfId="6" applyFont="1" applyFill="1" applyBorder="1" applyAlignment="1" applyProtection="1">
      <alignment horizontal="center" vertical="center"/>
    </xf>
    <xf numFmtId="0" fontId="13" fillId="0" borderId="0" xfId="6" applyFont="1" applyAlignment="1" applyProtection="1">
      <alignment vertical="center"/>
    </xf>
    <xf numFmtId="0" fontId="10" fillId="0" borderId="0" xfId="6" applyFont="1" applyAlignment="1" applyProtection="1">
      <alignment vertical="center"/>
    </xf>
    <xf numFmtId="0" fontId="14" fillId="0" borderId="0" xfId="6" applyFont="1" applyFill="1" applyBorder="1" applyAlignment="1" applyProtection="1">
      <alignment vertical="center"/>
    </xf>
    <xf numFmtId="0" fontId="14" fillId="0" borderId="0" xfId="6" applyFont="1" applyFill="1" applyBorder="1" applyAlignment="1" applyProtection="1">
      <alignment horizontal="center" vertical="center"/>
    </xf>
    <xf numFmtId="0" fontId="15" fillId="0" borderId="0" xfId="6" applyFont="1" applyFill="1" applyBorder="1" applyAlignment="1" applyProtection="1">
      <alignment horizontal="center" vertical="center"/>
    </xf>
    <xf numFmtId="0" fontId="11" fillId="4" borderId="1" xfId="6" applyFont="1" applyFill="1" applyBorder="1" applyAlignment="1" applyProtection="1">
      <alignment horizontal="center" vertical="center"/>
    </xf>
    <xf numFmtId="0" fontId="10" fillId="3" borderId="12" xfId="6" applyFont="1" applyFill="1" applyBorder="1" applyAlignment="1" applyProtection="1">
      <alignment horizontal="distributed" vertical="center" justifyLastLine="1"/>
    </xf>
    <xf numFmtId="0" fontId="10" fillId="3" borderId="8" xfId="6" applyFont="1" applyFill="1" applyBorder="1" applyAlignment="1" applyProtection="1">
      <alignment horizontal="distributed" vertical="center" justifyLastLine="1"/>
    </xf>
    <xf numFmtId="0" fontId="10" fillId="3" borderId="25" xfId="6" applyFont="1" applyFill="1" applyBorder="1" applyAlignment="1" applyProtection="1">
      <alignment horizontal="distributed" vertical="center" justifyLastLine="1"/>
    </xf>
    <xf numFmtId="0" fontId="10" fillId="3" borderId="27" xfId="6" applyFont="1" applyFill="1" applyBorder="1" applyAlignment="1" applyProtection="1">
      <alignment horizontal="distributed" vertical="center" justifyLastLine="1"/>
    </xf>
    <xf numFmtId="0" fontId="10" fillId="3" borderId="2" xfId="6" applyFont="1" applyFill="1" applyBorder="1" applyAlignment="1" applyProtection="1">
      <alignment horizontal="distributed" vertical="center" justifyLastLine="1"/>
    </xf>
    <xf numFmtId="0" fontId="10" fillId="3" borderId="10" xfId="6" applyFont="1" applyFill="1" applyBorder="1" applyAlignment="1" applyProtection="1">
      <alignment horizontal="distributed" vertical="center" justifyLastLine="1"/>
    </xf>
    <xf numFmtId="0" fontId="10" fillId="0" borderId="0" xfId="6" applyFont="1" applyBorder="1" applyAlignment="1" applyProtection="1">
      <alignment horizontal="distributed" vertical="center" justifyLastLine="1"/>
    </xf>
    <xf numFmtId="0" fontId="10" fillId="0" borderId="0" xfId="6" applyFont="1" applyFill="1" applyBorder="1" applyAlignment="1" applyProtection="1">
      <alignment horizontal="distributed" vertical="center" justifyLastLine="1"/>
    </xf>
    <xf numFmtId="0" fontId="10" fillId="0" borderId="0" xfId="6" applyFont="1" applyBorder="1" applyAlignment="1" applyProtection="1">
      <alignment horizontal="center" vertical="center"/>
    </xf>
    <xf numFmtId="0" fontId="15" fillId="0" borderId="0" xfId="6" applyFont="1" applyAlignment="1" applyProtection="1">
      <alignment vertical="center"/>
    </xf>
    <xf numFmtId="0" fontId="8" fillId="0" borderId="0" xfId="6" applyFont="1" applyBorder="1" applyAlignment="1" applyProtection="1">
      <alignment vertical="center"/>
    </xf>
    <xf numFmtId="0" fontId="10" fillId="0" borderId="0" xfId="6" applyFont="1" applyBorder="1" applyAlignment="1" applyProtection="1">
      <alignment vertical="center"/>
    </xf>
    <xf numFmtId="0" fontId="10" fillId="0" borderId="0" xfId="6" applyFont="1" applyBorder="1" applyAlignment="1" applyProtection="1">
      <alignment vertical="center" wrapText="1"/>
    </xf>
    <xf numFmtId="0" fontId="10" fillId="0" borderId="0" xfId="6" applyFont="1" applyAlignment="1" applyProtection="1">
      <alignment vertical="center" wrapText="1"/>
    </xf>
    <xf numFmtId="0" fontId="12" fillId="0" borderId="0" xfId="5" applyFill="1" applyProtection="1"/>
    <xf numFmtId="0" fontId="12" fillId="0" borderId="0" xfId="5" applyFont="1" applyFill="1" applyAlignment="1" applyProtection="1">
      <alignment horizontal="center"/>
    </xf>
    <xf numFmtId="38" fontId="12" fillId="0" borderId="0" xfId="2" applyFont="1" applyFill="1" applyProtection="1"/>
    <xf numFmtId="0" fontId="12" fillId="0" borderId="0" xfId="5" applyFont="1" applyFill="1" applyBorder="1" applyProtection="1"/>
    <xf numFmtId="0" fontId="12" fillId="0" borderId="0" xfId="5" applyFill="1" applyBorder="1" applyProtection="1"/>
    <xf numFmtId="0" fontId="12" fillId="0" borderId="0" xfId="5" applyFont="1" applyFill="1" applyProtection="1"/>
    <xf numFmtId="0" fontId="12" fillId="0" borderId="0" xfId="5" applyFill="1" applyAlignment="1" applyProtection="1">
      <alignment horizontal="left"/>
    </xf>
    <xf numFmtId="0" fontId="12" fillId="0" borderId="0" xfId="5" applyFont="1" applyFill="1" applyAlignment="1" applyProtection="1">
      <alignment horizontal="left"/>
    </xf>
    <xf numFmtId="0" fontId="12" fillId="0" borderId="0" xfId="5" applyFont="1" applyFill="1" applyAlignment="1" applyProtection="1"/>
    <xf numFmtId="0" fontId="12" fillId="0" borderId="0" xfId="5" applyFill="1" applyAlignment="1" applyProtection="1">
      <alignment horizontal="right"/>
    </xf>
    <xf numFmtId="0" fontId="12" fillId="0" borderId="0" xfId="5" applyFill="1" applyAlignment="1" applyProtection="1">
      <alignment vertical="center"/>
    </xf>
    <xf numFmtId="0" fontId="12" fillId="0" borderId="0" xfId="5" applyFont="1" applyFill="1" applyAlignment="1" applyProtection="1">
      <alignment vertical="center"/>
    </xf>
    <xf numFmtId="38" fontId="12" fillId="0" borderId="0" xfId="2" applyFont="1" applyFill="1" applyAlignment="1" applyProtection="1">
      <alignment horizontal="left" vertical="center"/>
    </xf>
    <xf numFmtId="0" fontId="12" fillId="0" borderId="0" xfId="5" applyFont="1" applyFill="1" applyAlignment="1" applyProtection="1">
      <alignment horizontal="left" vertical="center"/>
    </xf>
    <xf numFmtId="38" fontId="0" fillId="0" borderId="0" xfId="2" applyFont="1" applyFill="1" applyAlignment="1" applyProtection="1">
      <alignment horizontal="left"/>
    </xf>
    <xf numFmtId="38" fontId="12" fillId="0" borderId="0" xfId="2" applyFont="1" applyFill="1" applyBorder="1" applyProtection="1"/>
    <xf numFmtId="0" fontId="12" fillId="0" borderId="2" xfId="5" applyFont="1" applyFill="1" applyBorder="1" applyAlignment="1" applyProtection="1">
      <alignment horizontal="center"/>
    </xf>
    <xf numFmtId="0" fontId="12" fillId="0" borderId="2" xfId="5" applyFont="1" applyFill="1" applyBorder="1" applyAlignment="1" applyProtection="1">
      <alignment horizontal="right" vertical="center"/>
    </xf>
    <xf numFmtId="0" fontId="12" fillId="0" borderId="6" xfId="5" applyFont="1" applyFill="1" applyBorder="1" applyAlignment="1" applyProtection="1">
      <alignment horizontal="center" vertical="center"/>
    </xf>
    <xf numFmtId="0" fontId="12" fillId="0" borderId="1" xfId="5" applyFont="1" applyFill="1" applyBorder="1" applyAlignment="1" applyProtection="1">
      <alignment horizontal="center" vertical="center"/>
    </xf>
    <xf numFmtId="0" fontId="12" fillId="0" borderId="0" xfId="5" applyFont="1" applyFill="1" applyBorder="1" applyAlignment="1" applyProtection="1">
      <alignment horizontal="center" vertical="center"/>
    </xf>
    <xf numFmtId="179" fontId="12" fillId="0" borderId="13" xfId="2" applyNumberFormat="1" applyFont="1" applyFill="1" applyBorder="1" applyAlignment="1" applyProtection="1">
      <alignment shrinkToFit="1"/>
    </xf>
    <xf numFmtId="179" fontId="12" fillId="0" borderId="20" xfId="2" applyNumberFormat="1" applyFont="1" applyFill="1" applyBorder="1" applyAlignment="1" applyProtection="1">
      <alignment shrinkToFit="1"/>
    </xf>
    <xf numFmtId="0" fontId="12" fillId="0" borderId="28" xfId="5" applyFill="1" applyBorder="1" applyAlignment="1" applyProtection="1">
      <alignment horizontal="left" vertical="center" shrinkToFit="1"/>
    </xf>
    <xf numFmtId="0" fontId="12" fillId="0" borderId="9" xfId="5" applyFill="1" applyBorder="1" applyAlignment="1" applyProtection="1">
      <alignment horizontal="left" vertical="center" shrinkToFit="1"/>
    </xf>
    <xf numFmtId="38" fontId="12" fillId="0" borderId="20" xfId="2" applyFont="1" applyFill="1" applyBorder="1" applyAlignment="1" applyProtection="1">
      <alignment horizontal="right" shrinkToFit="1"/>
    </xf>
    <xf numFmtId="38" fontId="12" fillId="0" borderId="21" xfId="2" applyFont="1" applyFill="1" applyBorder="1" applyAlignment="1" applyProtection="1">
      <alignment horizontal="right" shrinkToFit="1"/>
    </xf>
    <xf numFmtId="38" fontId="27" fillId="0" borderId="4" xfId="2" applyFont="1" applyFill="1" applyBorder="1" applyAlignment="1" applyProtection="1">
      <alignment vertical="center"/>
    </xf>
    <xf numFmtId="38" fontId="27" fillId="0" borderId="5" xfId="2" applyFont="1" applyFill="1" applyBorder="1" applyAlignment="1" applyProtection="1">
      <alignment vertical="center"/>
    </xf>
    <xf numFmtId="0" fontId="26" fillId="0" borderId="0" xfId="5" applyFont="1" applyFill="1" applyBorder="1" applyAlignment="1" applyProtection="1">
      <alignment horizontal="left" vertical="center"/>
    </xf>
    <xf numFmtId="38" fontId="12" fillId="0" borderId="0" xfId="2" applyFont="1" applyFill="1" applyBorder="1" applyAlignment="1" applyProtection="1">
      <alignment vertical="center"/>
    </xf>
    <xf numFmtId="38" fontId="12" fillId="0" borderId="0" xfId="2" applyFont="1" applyFill="1" applyBorder="1" applyAlignment="1" applyProtection="1">
      <alignment horizontal="center" shrinkToFit="1"/>
    </xf>
    <xf numFmtId="0" fontId="12" fillId="0" borderId="0" xfId="5" applyFont="1" applyFill="1" applyAlignment="1" applyProtection="1">
      <alignment vertical="top" wrapText="1"/>
    </xf>
    <xf numFmtId="0" fontId="12" fillId="0" borderId="0" xfId="5" applyFont="1" applyProtection="1"/>
    <xf numFmtId="0" fontId="28" fillId="0" borderId="0" xfId="5" applyFont="1" applyFill="1" applyProtection="1"/>
    <xf numFmtId="0" fontId="12" fillId="0" borderId="0" xfId="5" applyFill="1" applyAlignment="1" applyProtection="1">
      <alignment vertical="center" wrapText="1"/>
    </xf>
    <xf numFmtId="0" fontId="56" fillId="0" borderId="0" xfId="6" applyFont="1" applyFill="1" applyAlignment="1" applyProtection="1">
      <alignment vertical="center"/>
    </xf>
    <xf numFmtId="0" fontId="56" fillId="0" borderId="0" xfId="6" applyFont="1" applyAlignment="1" applyProtection="1">
      <alignment vertical="center"/>
    </xf>
    <xf numFmtId="0" fontId="56" fillId="0" borderId="0" xfId="6" applyFont="1" applyAlignment="1" applyProtection="1">
      <alignment horizontal="center" vertical="center"/>
    </xf>
    <xf numFmtId="0" fontId="56" fillId="0" borderId="0" xfId="6" applyFont="1" applyFill="1" applyAlignment="1" applyProtection="1">
      <alignment horizontal="center" vertical="center"/>
    </xf>
    <xf numFmtId="180" fontId="44" fillId="0" borderId="13" xfId="6" applyNumberFormat="1" applyFont="1" applyBorder="1" applyAlignment="1" applyProtection="1">
      <alignment horizontal="center" vertical="center"/>
    </xf>
    <xf numFmtId="180" fontId="44" fillId="0" borderId="14" xfId="6" applyNumberFormat="1" applyFont="1" applyBorder="1" applyAlignment="1" applyProtection="1">
      <alignment horizontal="center" vertical="center"/>
    </xf>
    <xf numFmtId="180" fontId="44" fillId="0" borderId="22" xfId="6" applyNumberFormat="1" applyFont="1" applyBorder="1" applyAlignment="1" applyProtection="1">
      <alignment horizontal="center" vertical="center"/>
    </xf>
    <xf numFmtId="0" fontId="29" fillId="0" borderId="4" xfId="5" applyFont="1" applyFill="1" applyBorder="1" applyAlignment="1" applyProtection="1">
      <alignment vertical="center" wrapText="1"/>
    </xf>
    <xf numFmtId="0" fontId="29" fillId="0" borderId="0" xfId="5" applyFont="1" applyFill="1" applyBorder="1" applyAlignment="1" applyProtection="1">
      <alignment vertical="center" wrapText="1"/>
    </xf>
    <xf numFmtId="0" fontId="29" fillId="0" borderId="9" xfId="5" applyFont="1" applyFill="1" applyBorder="1" applyAlignment="1" applyProtection="1">
      <alignment vertical="center" wrapText="1"/>
    </xf>
    <xf numFmtId="0" fontId="29" fillId="0" borderId="4" xfId="5" applyFont="1" applyFill="1" applyBorder="1" applyAlignment="1" applyProtection="1">
      <alignment vertical="center"/>
    </xf>
    <xf numFmtId="0" fontId="29" fillId="0" borderId="0" xfId="5" applyFont="1" applyFill="1" applyAlignment="1" applyProtection="1">
      <alignment vertical="center"/>
    </xf>
    <xf numFmtId="0" fontId="29" fillId="0" borderId="9" xfId="5" applyFont="1" applyFill="1" applyBorder="1" applyAlignment="1" applyProtection="1">
      <alignment vertical="center"/>
    </xf>
    <xf numFmtId="176" fontId="1" fillId="0" borderId="1" xfId="0" applyNumberFormat="1" applyFont="1" applyFill="1" applyBorder="1" applyAlignment="1" applyProtection="1">
      <alignment horizontal="center" vertical="center"/>
    </xf>
    <xf numFmtId="0" fontId="0" fillId="0" borderId="0" xfId="4" applyFont="1" applyBorder="1" applyAlignment="1" applyProtection="1">
      <alignment vertical="center"/>
    </xf>
    <xf numFmtId="0" fontId="12" fillId="0" borderId="0" xfId="5" applyFill="1" applyAlignment="1">
      <alignment horizontal="left"/>
    </xf>
    <xf numFmtId="0" fontId="0" fillId="0" borderId="12" xfId="4" applyFont="1" applyBorder="1" applyAlignment="1" applyProtection="1">
      <alignment vertical="center"/>
    </xf>
    <xf numFmtId="0" fontId="1" fillId="9" borderId="1" xfId="4" applyFont="1" applyFill="1" applyBorder="1" applyAlignment="1" applyProtection="1">
      <alignment horizontal="center" vertical="center"/>
      <protection locked="0"/>
    </xf>
    <xf numFmtId="0" fontId="1" fillId="2" borderId="1" xfId="4" applyFont="1" applyFill="1" applyBorder="1" applyAlignment="1" applyProtection="1">
      <alignment horizontal="center" vertical="center"/>
    </xf>
    <xf numFmtId="38" fontId="1" fillId="2" borderId="0" xfId="3" applyFont="1" applyFill="1" applyBorder="1" applyAlignment="1" applyProtection="1">
      <alignment horizontal="center" vertical="center"/>
    </xf>
    <xf numFmtId="38" fontId="5" fillId="0" borderId="0" xfId="3" applyFont="1" applyFill="1" applyProtection="1">
      <alignment vertical="center"/>
    </xf>
    <xf numFmtId="38" fontId="1" fillId="9" borderId="0" xfId="3" applyFont="1" applyFill="1" applyBorder="1" applyAlignment="1" applyProtection="1">
      <alignment horizontal="center" vertical="center"/>
    </xf>
    <xf numFmtId="38" fontId="57" fillId="0" borderId="0" xfId="3" applyFont="1" applyFill="1" applyProtection="1">
      <alignment vertical="center"/>
    </xf>
    <xf numFmtId="38" fontId="12" fillId="9" borderId="17" xfId="2" applyFont="1" applyFill="1" applyBorder="1" applyAlignment="1" applyProtection="1">
      <alignment vertical="center"/>
    </xf>
    <xf numFmtId="38" fontId="12" fillId="9" borderId="18" xfId="2" applyFont="1" applyFill="1" applyBorder="1" applyAlignment="1" applyProtection="1">
      <alignment vertical="center"/>
    </xf>
    <xf numFmtId="38" fontId="12" fillId="9" borderId="4" xfId="2" applyFont="1" applyFill="1" applyBorder="1" applyAlignment="1" applyProtection="1">
      <alignment vertical="center"/>
    </xf>
    <xf numFmtId="183" fontId="12" fillId="9" borderId="18" xfId="2" applyNumberFormat="1" applyFont="1" applyFill="1" applyBorder="1" applyAlignment="1" applyProtection="1">
      <alignment vertical="center"/>
    </xf>
    <xf numFmtId="38" fontId="12" fillId="9" borderId="19" xfId="2" applyFont="1" applyFill="1" applyBorder="1" applyAlignment="1" applyProtection="1">
      <alignment vertical="center"/>
    </xf>
    <xf numFmtId="0" fontId="11" fillId="9" borderId="6" xfId="6" applyFont="1" applyFill="1" applyBorder="1" applyAlignment="1" applyProtection="1">
      <alignment vertical="center" justifyLastLine="1"/>
    </xf>
    <xf numFmtId="0" fontId="10" fillId="9" borderId="7" xfId="6" applyFont="1" applyFill="1" applyBorder="1" applyAlignment="1" applyProtection="1">
      <alignment vertical="center" justifyLastLine="1"/>
    </xf>
    <xf numFmtId="0" fontId="10" fillId="9" borderId="11" xfId="6" applyFont="1" applyFill="1" applyBorder="1" applyAlignment="1" applyProtection="1">
      <alignment vertical="center" justifyLastLine="1"/>
    </xf>
    <xf numFmtId="0" fontId="10" fillId="9" borderId="1" xfId="6" applyFont="1" applyFill="1" applyBorder="1" applyAlignment="1" applyProtection="1">
      <alignment horizontal="center" vertical="center"/>
    </xf>
    <xf numFmtId="184" fontId="4" fillId="13" borderId="51" xfId="4" applyNumberFormat="1" applyFont="1" applyFill="1" applyBorder="1" applyAlignment="1" applyProtection="1">
      <alignment vertical="center"/>
      <protection locked="0"/>
    </xf>
    <xf numFmtId="179" fontId="9" fillId="9" borderId="73" xfId="4" applyNumberFormat="1" applyFont="1" applyFill="1" applyBorder="1" applyAlignment="1" applyProtection="1">
      <alignment horizontal="right" vertical="center"/>
      <protection locked="0"/>
    </xf>
    <xf numFmtId="179" fontId="9" fillId="9" borderId="74" xfId="4" applyNumberFormat="1" applyFont="1" applyFill="1" applyBorder="1" applyAlignment="1" applyProtection="1">
      <alignment horizontal="right" vertical="center"/>
      <protection locked="0"/>
    </xf>
    <xf numFmtId="179" fontId="9" fillId="9" borderId="75" xfId="4" applyNumberFormat="1" applyFont="1" applyFill="1" applyBorder="1" applyAlignment="1" applyProtection="1">
      <alignment horizontal="right" vertical="center"/>
      <protection locked="0"/>
    </xf>
    <xf numFmtId="179" fontId="9" fillId="9" borderId="73" xfId="4" applyNumberFormat="1" applyFont="1" applyFill="1" applyBorder="1" applyAlignment="1" applyProtection="1">
      <alignment vertical="center"/>
      <protection locked="0"/>
    </xf>
    <xf numFmtId="179" fontId="9" fillId="9" borderId="74" xfId="4" applyNumberFormat="1" applyFont="1" applyFill="1" applyBorder="1" applyAlignment="1" applyProtection="1">
      <alignment vertical="center"/>
      <protection locked="0"/>
    </xf>
    <xf numFmtId="179" fontId="9" fillId="9" borderId="75" xfId="4" applyNumberFormat="1" applyFont="1" applyFill="1" applyBorder="1" applyAlignment="1" applyProtection="1">
      <alignment vertical="center"/>
      <protection locked="0"/>
    </xf>
    <xf numFmtId="179" fontId="11" fillId="9" borderId="74" xfId="4" applyNumberFormat="1" applyFont="1" applyFill="1" applyBorder="1" applyAlignment="1" applyProtection="1">
      <alignment vertical="center"/>
      <protection locked="0"/>
    </xf>
    <xf numFmtId="179" fontId="9" fillId="9" borderId="76" xfId="4" applyNumberFormat="1" applyFont="1" applyFill="1" applyBorder="1" applyAlignment="1" applyProtection="1">
      <alignment vertical="center"/>
      <protection locked="0"/>
    </xf>
    <xf numFmtId="0" fontId="6" fillId="9" borderId="11" xfId="0" applyFont="1" applyFill="1" applyBorder="1" applyAlignment="1" applyProtection="1">
      <alignment horizontal="center" vertical="center" shrinkToFit="1"/>
      <protection locked="0"/>
    </xf>
    <xf numFmtId="0" fontId="6" fillId="9" borderId="1" xfId="0" applyFont="1" applyFill="1" applyBorder="1" applyAlignment="1" applyProtection="1">
      <alignment vertical="center" wrapText="1"/>
      <protection locked="0"/>
    </xf>
    <xf numFmtId="176" fontId="1" fillId="9" borderId="1" xfId="0" applyNumberFormat="1" applyFont="1" applyFill="1" applyBorder="1" applyAlignment="1" applyProtection="1">
      <alignment vertical="center"/>
      <protection locked="0"/>
    </xf>
    <xf numFmtId="176" fontId="1" fillId="9" borderId="14" xfId="0" applyNumberFormat="1" applyFont="1" applyFill="1" applyBorder="1" applyAlignment="1" applyProtection="1">
      <alignment horizontal="right" vertical="center"/>
      <protection locked="0"/>
    </xf>
    <xf numFmtId="176" fontId="1" fillId="9" borderId="1" xfId="0" applyNumberFormat="1" applyFont="1" applyFill="1" applyBorder="1" applyAlignment="1" applyProtection="1">
      <alignment horizontal="right" vertical="center"/>
      <protection locked="0"/>
    </xf>
    <xf numFmtId="176" fontId="0" fillId="9" borderId="1" xfId="0" applyNumberFormat="1" applyFont="1" applyFill="1" applyBorder="1" applyAlignment="1" applyProtection="1">
      <alignment vertical="center"/>
      <protection locked="0"/>
    </xf>
    <xf numFmtId="0" fontId="32" fillId="9" borderId="15" xfId="6" applyFont="1" applyFill="1" applyBorder="1" applyAlignment="1" applyProtection="1">
      <alignment horizontal="center" vertical="center"/>
      <protection locked="0"/>
    </xf>
    <xf numFmtId="177" fontId="6" fillId="9" borderId="1" xfId="0" applyNumberFormat="1" applyFont="1" applyFill="1" applyBorder="1" applyAlignment="1" applyProtection="1">
      <alignment horizontal="left" vertical="center"/>
      <protection locked="0"/>
    </xf>
    <xf numFmtId="179" fontId="9" fillId="14" borderId="73" xfId="4" applyNumberFormat="1" applyFont="1" applyFill="1" applyBorder="1" applyAlignment="1" applyProtection="1">
      <alignment horizontal="right" vertical="center"/>
      <protection locked="0"/>
    </xf>
    <xf numFmtId="179" fontId="9" fillId="14" borderId="74" xfId="4" applyNumberFormat="1" applyFont="1" applyFill="1" applyBorder="1" applyAlignment="1" applyProtection="1">
      <alignment horizontal="right" vertical="center"/>
      <protection locked="0"/>
    </xf>
    <xf numFmtId="179" fontId="9" fillId="14" borderId="75" xfId="4" applyNumberFormat="1" applyFont="1" applyFill="1" applyBorder="1" applyAlignment="1" applyProtection="1">
      <alignment horizontal="right" vertical="center"/>
      <protection locked="0"/>
    </xf>
    <xf numFmtId="179" fontId="9" fillId="14" borderId="73" xfId="4" applyNumberFormat="1" applyFont="1" applyFill="1" applyBorder="1" applyAlignment="1" applyProtection="1">
      <alignment vertical="center"/>
      <protection locked="0"/>
    </xf>
    <xf numFmtId="179" fontId="9" fillId="14" borderId="74" xfId="4" applyNumberFormat="1" applyFont="1" applyFill="1" applyBorder="1" applyAlignment="1" applyProtection="1">
      <alignment vertical="center"/>
      <protection locked="0"/>
    </xf>
    <xf numFmtId="179" fontId="9" fillId="14" borderId="75" xfId="4" applyNumberFormat="1" applyFont="1" applyFill="1" applyBorder="1" applyAlignment="1" applyProtection="1">
      <alignment vertical="center"/>
      <protection locked="0"/>
    </xf>
    <xf numFmtId="179" fontId="11" fillId="14" borderId="74" xfId="4" applyNumberFormat="1" applyFont="1" applyFill="1" applyBorder="1" applyAlignment="1" applyProtection="1">
      <alignment vertical="center"/>
      <protection locked="0"/>
    </xf>
    <xf numFmtId="179" fontId="9" fillId="14" borderId="76" xfId="4" applyNumberFormat="1" applyFont="1" applyFill="1" applyBorder="1" applyAlignment="1" applyProtection="1">
      <alignment vertical="center"/>
      <protection locked="0"/>
    </xf>
    <xf numFmtId="179" fontId="12" fillId="14" borderId="17" xfId="2" applyNumberFormat="1" applyFont="1" applyFill="1" applyBorder="1" applyAlignment="1" applyProtection="1">
      <alignment vertical="center" shrinkToFit="1"/>
      <protection locked="0"/>
    </xf>
    <xf numFmtId="179" fontId="12" fillId="14" borderId="18" xfId="2" applyNumberFormat="1" applyFont="1" applyFill="1" applyBorder="1" applyAlignment="1" applyProtection="1">
      <alignment vertical="center" shrinkToFit="1"/>
      <protection locked="0"/>
    </xf>
    <xf numFmtId="179" fontId="12" fillId="14" borderId="19" xfId="2" applyNumberFormat="1" applyFont="1" applyFill="1" applyBorder="1" applyAlignment="1" applyProtection="1">
      <alignment vertical="center" shrinkToFit="1"/>
      <protection locked="0"/>
    </xf>
    <xf numFmtId="38" fontId="12" fillId="14" borderId="13" xfId="2" applyFont="1" applyFill="1" applyBorder="1" applyAlignment="1" applyProtection="1">
      <alignment horizontal="center" shrinkToFit="1"/>
    </xf>
    <xf numFmtId="38" fontId="12" fillId="14" borderId="20" xfId="2" applyFont="1" applyFill="1" applyBorder="1" applyAlignment="1" applyProtection="1">
      <alignment horizontal="center" shrinkToFit="1"/>
    </xf>
    <xf numFmtId="38" fontId="12" fillId="14" borderId="21" xfId="2" applyFont="1" applyFill="1" applyBorder="1" applyAlignment="1" applyProtection="1">
      <alignment horizontal="center" shrinkToFit="1"/>
    </xf>
    <xf numFmtId="0" fontId="8" fillId="4" borderId="0" xfId="6" applyFont="1" applyFill="1" applyAlignment="1" applyProtection="1">
      <alignment vertical="center"/>
    </xf>
    <xf numFmtId="0" fontId="15" fillId="4" borderId="0" xfId="6" applyFont="1" applyFill="1" applyAlignment="1" applyProtection="1">
      <alignment vertical="center"/>
    </xf>
    <xf numFmtId="0" fontId="15" fillId="4" borderId="0" xfId="6" applyFont="1" applyFill="1" applyAlignment="1" applyProtection="1">
      <alignment vertical="center" wrapText="1"/>
    </xf>
    <xf numFmtId="0" fontId="8" fillId="4" borderId="0" xfId="6" applyFont="1" applyFill="1" applyBorder="1" applyAlignment="1" applyProtection="1">
      <alignment vertical="center"/>
    </xf>
    <xf numFmtId="0" fontId="10" fillId="4" borderId="0" xfId="6" applyFont="1" applyFill="1" applyBorder="1" applyAlignment="1" applyProtection="1">
      <alignment vertical="center"/>
    </xf>
    <xf numFmtId="0" fontId="10" fillId="4" borderId="0" xfId="6" applyFont="1" applyFill="1" applyBorder="1" applyAlignment="1" applyProtection="1">
      <alignment vertical="center" wrapText="1"/>
    </xf>
    <xf numFmtId="0" fontId="10" fillId="4" borderId="0" xfId="6" applyFont="1" applyFill="1" applyAlignment="1" applyProtection="1">
      <alignment vertical="center" wrapText="1"/>
    </xf>
    <xf numFmtId="0" fontId="10" fillId="4" borderId="0" xfId="6" applyFont="1" applyFill="1" applyAlignment="1" applyProtection="1">
      <alignment vertical="center"/>
    </xf>
    <xf numFmtId="0" fontId="32" fillId="9" borderId="1" xfId="6" applyFont="1" applyFill="1" applyBorder="1" applyAlignment="1" applyProtection="1">
      <alignment horizontal="center" vertical="center"/>
      <protection locked="0"/>
    </xf>
    <xf numFmtId="0" fontId="0" fillId="16" borderId="0" xfId="0" applyFill="1">
      <alignment vertical="center"/>
    </xf>
    <xf numFmtId="0" fontId="0" fillId="0" borderId="0" xfId="0" applyProtection="1">
      <alignment vertical="center"/>
      <protection locked="0"/>
    </xf>
    <xf numFmtId="0" fontId="0" fillId="0" borderId="0" xfId="0" applyFont="1" applyProtection="1">
      <alignment vertical="center"/>
      <protection locked="0"/>
    </xf>
    <xf numFmtId="0" fontId="46" fillId="0" borderId="0" xfId="0" applyFont="1" applyProtection="1">
      <alignment vertical="center"/>
      <protection locked="0"/>
    </xf>
    <xf numFmtId="0" fontId="4" fillId="0" borderId="1" xfId="0" applyFont="1" applyBorder="1" applyAlignment="1" applyProtection="1">
      <alignment horizontal="center" vertical="center"/>
    </xf>
    <xf numFmtId="0" fontId="4" fillId="1" borderId="3" xfId="0" applyFont="1" applyFill="1" applyBorder="1" applyAlignment="1" applyProtection="1">
      <alignment vertical="center"/>
    </xf>
    <xf numFmtId="0" fontId="4" fillId="1" borderId="8" xfId="0" applyFont="1" applyFill="1" applyBorder="1" applyAlignment="1" applyProtection="1">
      <alignment vertical="center"/>
    </xf>
    <xf numFmtId="0" fontId="4" fillId="1" borderId="4" xfId="0" applyFont="1" applyFill="1" applyBorder="1" applyAlignment="1" applyProtection="1">
      <alignment vertical="center"/>
    </xf>
    <xf numFmtId="0" fontId="4" fillId="1" borderId="0" xfId="0" applyFont="1" applyFill="1" applyBorder="1" applyAlignment="1" applyProtection="1">
      <alignment vertical="center"/>
    </xf>
    <xf numFmtId="177" fontId="10" fillId="0" borderId="6" xfId="4" applyNumberFormat="1" applyFont="1" applyFill="1" applyBorder="1" applyAlignment="1" applyProtection="1">
      <alignment horizontal="center" vertical="center"/>
    </xf>
    <xf numFmtId="0" fontId="10" fillId="0" borderId="1" xfId="4" applyFont="1" applyFill="1" applyBorder="1" applyAlignment="1" applyProtection="1">
      <alignment vertical="center"/>
    </xf>
    <xf numFmtId="5" fontId="10" fillId="0" borderId="1" xfId="4" applyNumberFormat="1" applyFont="1" applyFill="1" applyBorder="1" applyAlignment="1" applyProtection="1">
      <alignment vertical="center"/>
    </xf>
    <xf numFmtId="0" fontId="10" fillId="0" borderId="1" xfId="4" applyFont="1" applyFill="1" applyBorder="1" applyAlignment="1" applyProtection="1">
      <alignment horizontal="left" vertical="center"/>
    </xf>
    <xf numFmtId="0" fontId="4" fillId="1" borderId="9" xfId="0" applyFont="1" applyFill="1" applyBorder="1" applyAlignment="1" applyProtection="1">
      <alignment vertical="center"/>
    </xf>
    <xf numFmtId="0" fontId="4" fillId="1" borderId="5" xfId="0" applyFont="1" applyFill="1" applyBorder="1" applyAlignment="1" applyProtection="1">
      <alignment vertical="center"/>
    </xf>
    <xf numFmtId="0" fontId="4" fillId="1" borderId="10" xfId="0" applyFont="1" applyFill="1" applyBorder="1" applyAlignment="1" applyProtection="1">
      <alignment vertical="center"/>
    </xf>
    <xf numFmtId="177" fontId="15" fillId="3" borderId="6" xfId="4" applyNumberFormat="1" applyFont="1" applyFill="1" applyBorder="1" applyAlignment="1" applyProtection="1">
      <alignment vertical="center"/>
    </xf>
    <xf numFmtId="177" fontId="15" fillId="3" borderId="7" xfId="4" applyNumberFormat="1" applyFont="1" applyFill="1" applyBorder="1" applyAlignment="1" applyProtection="1">
      <alignment vertical="center"/>
    </xf>
    <xf numFmtId="177" fontId="10" fillId="4" borderId="6" xfId="4" applyNumberFormat="1" applyFont="1" applyFill="1" applyBorder="1" applyAlignment="1" applyProtection="1">
      <alignment vertical="center"/>
    </xf>
    <xf numFmtId="178" fontId="55" fillId="4" borderId="11" xfId="4" applyNumberFormat="1" applyFont="1" applyFill="1" applyBorder="1" applyAlignment="1" applyProtection="1">
      <alignment vertical="center"/>
    </xf>
    <xf numFmtId="0" fontId="10" fillId="2" borderId="1" xfId="4" applyFont="1" applyFill="1" applyBorder="1" applyAlignment="1" applyProtection="1">
      <alignment vertical="center"/>
    </xf>
    <xf numFmtId="0" fontId="15" fillId="3" borderId="6" xfId="4" applyFont="1" applyFill="1" applyBorder="1" applyAlignment="1" applyProtection="1">
      <alignment vertical="center"/>
    </xf>
    <xf numFmtId="0" fontId="15" fillId="3" borderId="7" xfId="4" applyFont="1" applyFill="1" applyBorder="1" applyAlignment="1" applyProtection="1">
      <alignment vertical="center"/>
    </xf>
    <xf numFmtId="177" fontId="10" fillId="3" borderId="6" xfId="4" applyNumberFormat="1" applyFont="1" applyFill="1" applyBorder="1" applyAlignment="1" applyProtection="1">
      <alignment vertical="center"/>
    </xf>
    <xf numFmtId="177" fontId="10" fillId="3" borderId="11" xfId="4" applyNumberFormat="1" applyFont="1" applyFill="1" applyBorder="1" applyAlignment="1" applyProtection="1">
      <alignment vertical="center"/>
    </xf>
    <xf numFmtId="178" fontId="10" fillId="0" borderId="1" xfId="0" applyNumberFormat="1" applyFont="1" applyBorder="1" applyAlignment="1" applyProtection="1">
      <alignment horizontal="right" vertical="center"/>
    </xf>
    <xf numFmtId="0" fontId="10" fillId="15" borderId="12" xfId="6" applyFont="1" applyFill="1" applyBorder="1" applyAlignment="1" applyProtection="1">
      <alignment horizontal="distributed" vertical="center" justifyLastLine="1"/>
      <protection locked="0"/>
    </xf>
    <xf numFmtId="0" fontId="10" fillId="15" borderId="25" xfId="6" applyFont="1" applyFill="1" applyBorder="1" applyAlignment="1" applyProtection="1">
      <alignment horizontal="distributed" vertical="center" justifyLastLine="1"/>
      <protection locked="0"/>
    </xf>
    <xf numFmtId="0" fontId="10" fillId="15" borderId="2" xfId="6" applyFont="1" applyFill="1" applyBorder="1" applyAlignment="1" applyProtection="1">
      <alignment horizontal="distributed" vertical="center" justifyLastLine="1"/>
      <protection locked="0"/>
    </xf>
    <xf numFmtId="0" fontId="10" fillId="15" borderId="3" xfId="6" applyFont="1" applyFill="1" applyBorder="1" applyAlignment="1" applyProtection="1">
      <alignment horizontal="distributed" vertical="center" justifyLastLine="1"/>
      <protection locked="0"/>
    </xf>
    <xf numFmtId="0" fontId="10" fillId="15" borderId="24" xfId="6" applyFont="1" applyFill="1" applyBorder="1" applyAlignment="1" applyProtection="1">
      <alignment horizontal="distributed" vertical="center" justifyLastLine="1"/>
      <protection locked="0"/>
    </xf>
    <xf numFmtId="0" fontId="10" fillId="15" borderId="5" xfId="6" applyFont="1" applyFill="1" applyBorder="1" applyAlignment="1" applyProtection="1">
      <alignment horizontal="distributed" vertical="center" justifyLastLine="1"/>
      <protection locked="0"/>
    </xf>
    <xf numFmtId="38" fontId="27" fillId="0" borderId="4" xfId="2" applyFont="1" applyFill="1" applyBorder="1" applyAlignment="1">
      <alignment vertical="center" shrinkToFit="1"/>
    </xf>
    <xf numFmtId="38" fontId="27" fillId="0" borderId="5" xfId="2" applyFont="1" applyFill="1" applyBorder="1" applyAlignment="1">
      <alignment vertical="center" shrinkToFit="1"/>
    </xf>
    <xf numFmtId="176" fontId="1" fillId="0" borderId="13" xfId="0" applyNumberFormat="1" applyFont="1" applyFill="1" applyBorder="1" applyAlignment="1" applyProtection="1">
      <alignment horizontal="right" vertical="center"/>
    </xf>
    <xf numFmtId="176" fontId="5" fillId="5" borderId="77" xfId="0" applyNumberFormat="1" applyFont="1" applyFill="1" applyBorder="1" applyAlignment="1" applyProtection="1">
      <alignment horizontal="right" vertical="center"/>
    </xf>
    <xf numFmtId="176" fontId="62" fillId="0" borderId="0" xfId="0" applyNumberFormat="1" applyFont="1" applyBorder="1" applyAlignment="1" applyProtection="1">
      <alignment horizontal="left" vertical="center"/>
    </xf>
    <xf numFmtId="176" fontId="1" fillId="15" borderId="77" xfId="0" applyNumberFormat="1" applyFont="1" applyFill="1" applyBorder="1" applyAlignment="1" applyProtection="1">
      <alignment horizontal="right" vertical="center" justifyLastLine="1"/>
      <protection locked="0"/>
    </xf>
    <xf numFmtId="0" fontId="6" fillId="17" borderId="11" xfId="0" applyFont="1" applyFill="1" applyBorder="1" applyAlignment="1" applyProtection="1">
      <alignment horizontal="left" vertical="center" shrinkToFit="1"/>
    </xf>
    <xf numFmtId="176" fontId="1" fillId="4" borderId="78" xfId="0" applyNumberFormat="1" applyFont="1" applyFill="1" applyBorder="1" applyAlignment="1" applyProtection="1">
      <alignment horizontal="right" vertical="center" justifyLastLine="1"/>
    </xf>
    <xf numFmtId="0" fontId="0" fillId="14" borderId="1" xfId="0" applyFill="1" applyBorder="1">
      <alignment vertical="center"/>
    </xf>
    <xf numFmtId="0" fontId="66" fillId="18" borderId="1" xfId="0" applyFont="1" applyFill="1" applyBorder="1">
      <alignment vertical="center"/>
    </xf>
    <xf numFmtId="0" fontId="0" fillId="18" borderId="0" xfId="0" applyFill="1">
      <alignment vertical="center"/>
    </xf>
    <xf numFmtId="0" fontId="63" fillId="18" borderId="0" xfId="0" applyFont="1" applyFill="1">
      <alignment vertical="center"/>
    </xf>
    <xf numFmtId="0" fontId="65" fillId="18" borderId="0" xfId="0" applyFont="1" applyFill="1">
      <alignment vertical="center"/>
    </xf>
    <xf numFmtId="0" fontId="67" fillId="0" borderId="1" xfId="0" applyFont="1" applyFill="1" applyBorder="1">
      <alignment vertical="center"/>
    </xf>
    <xf numFmtId="0" fontId="68" fillId="16" borderId="4" xfId="0" applyFont="1" applyFill="1" applyBorder="1" applyAlignment="1">
      <alignment horizontal="center" vertical="center"/>
    </xf>
    <xf numFmtId="49" fontId="68" fillId="16" borderId="9" xfId="0" applyNumberFormat="1" applyFont="1" applyFill="1" applyBorder="1" applyAlignment="1">
      <alignment horizontal="center" vertical="center" wrapText="1"/>
    </xf>
    <xf numFmtId="0" fontId="68" fillId="18" borderId="0" xfId="0" applyFont="1" applyFill="1" applyBorder="1" applyAlignment="1" applyProtection="1">
      <alignment horizontal="left" vertical="center"/>
    </xf>
    <xf numFmtId="0" fontId="29" fillId="18" borderId="4" xfId="0" applyFont="1" applyFill="1" applyBorder="1" applyAlignment="1">
      <alignment vertical="center"/>
    </xf>
    <xf numFmtId="0" fontId="29" fillId="18" borderId="0" xfId="0" applyFont="1" applyFill="1" applyBorder="1" applyAlignment="1">
      <alignment vertical="center"/>
    </xf>
    <xf numFmtId="0" fontId="10" fillId="18" borderId="0" xfId="4" applyFont="1" applyFill="1" applyAlignment="1" applyProtection="1">
      <alignment vertical="center"/>
    </xf>
    <xf numFmtId="0" fontId="9" fillId="18" borderId="0" xfId="4" applyFont="1" applyFill="1" applyAlignment="1" applyProtection="1">
      <alignment vertical="center"/>
    </xf>
    <xf numFmtId="177" fontId="9" fillId="18" borderId="0" xfId="4" applyNumberFormat="1" applyFont="1" applyFill="1" applyBorder="1" applyAlignment="1" applyProtection="1">
      <alignment horizontal="center" vertical="center"/>
    </xf>
    <xf numFmtId="0" fontId="9" fillId="18" borderId="0" xfId="4" applyFont="1" applyFill="1" applyBorder="1" applyAlignment="1" applyProtection="1">
      <alignment vertical="center"/>
    </xf>
    <xf numFmtId="0" fontId="9" fillId="18" borderId="12" xfId="4" applyFont="1" applyFill="1" applyBorder="1" applyAlignment="1" applyProtection="1">
      <alignment vertical="center"/>
    </xf>
    <xf numFmtId="177" fontId="7" fillId="18" borderId="0" xfId="4" applyNumberFormat="1" applyFont="1" applyFill="1" applyAlignment="1" applyProtection="1">
      <alignment horizontal="left" vertical="center"/>
    </xf>
    <xf numFmtId="0" fontId="48" fillId="18" borderId="0" xfId="4" applyFont="1" applyFill="1" applyBorder="1" applyAlignment="1" applyProtection="1">
      <alignment horizontal="center" vertical="center"/>
    </xf>
    <xf numFmtId="0" fontId="7" fillId="18" borderId="0" xfId="4" applyFont="1" applyFill="1" applyBorder="1" applyAlignment="1" applyProtection="1">
      <alignment vertical="center"/>
    </xf>
    <xf numFmtId="0" fontId="7" fillId="18" borderId="0" xfId="4" applyFont="1" applyFill="1" applyAlignment="1" applyProtection="1">
      <alignment vertical="center"/>
    </xf>
    <xf numFmtId="0" fontId="10" fillId="19" borderId="0" xfId="4" applyFont="1" applyFill="1" applyAlignment="1" applyProtection="1">
      <alignment vertical="center"/>
    </xf>
    <xf numFmtId="177" fontId="7" fillId="19" borderId="0" xfId="4" applyNumberFormat="1" applyFont="1" applyFill="1" applyAlignment="1" applyProtection="1">
      <alignment horizontal="left" vertical="center"/>
    </xf>
    <xf numFmtId="0" fontId="9" fillId="19" borderId="0" xfId="4" applyFont="1" applyFill="1" applyAlignment="1" applyProtection="1">
      <alignment vertical="center"/>
    </xf>
    <xf numFmtId="0" fontId="48" fillId="19" borderId="0" xfId="4" applyFont="1" applyFill="1" applyBorder="1" applyAlignment="1" applyProtection="1">
      <alignment horizontal="center" vertical="center"/>
    </xf>
    <xf numFmtId="0" fontId="7" fillId="19" borderId="0" xfId="4" applyFont="1" applyFill="1" applyBorder="1" applyAlignment="1" applyProtection="1">
      <alignment vertical="center"/>
    </xf>
    <xf numFmtId="0" fontId="7" fillId="19" borderId="0" xfId="4" applyFont="1" applyFill="1" applyAlignment="1" applyProtection="1">
      <alignment vertical="center"/>
    </xf>
    <xf numFmtId="177" fontId="9" fillId="19" borderId="0" xfId="4" applyNumberFormat="1" applyFont="1" applyFill="1" applyBorder="1" applyAlignment="1" applyProtection="1">
      <alignment horizontal="center" vertical="center"/>
    </xf>
    <xf numFmtId="0" fontId="9" fillId="19" borderId="0" xfId="4" applyFont="1" applyFill="1" applyBorder="1" applyAlignment="1" applyProtection="1">
      <alignment vertical="center"/>
    </xf>
    <xf numFmtId="0" fontId="9" fillId="19" borderId="12" xfId="4" applyFont="1" applyFill="1" applyBorder="1" applyAlignment="1" applyProtection="1">
      <alignment vertical="center"/>
    </xf>
    <xf numFmtId="0" fontId="13" fillId="18" borderId="0" xfId="6" applyFont="1" applyFill="1" applyAlignment="1" applyProtection="1">
      <alignment vertical="center"/>
    </xf>
    <xf numFmtId="0" fontId="10" fillId="18" borderId="0" xfId="6" applyFont="1" applyFill="1" applyAlignment="1" applyProtection="1">
      <alignment vertical="center"/>
    </xf>
    <xf numFmtId="0" fontId="13" fillId="19" borderId="0" xfId="6" applyFont="1" applyFill="1" applyAlignment="1" applyProtection="1">
      <alignment vertical="center"/>
    </xf>
    <xf numFmtId="0" fontId="88" fillId="0" borderId="0" xfId="5" applyFont="1" applyFill="1"/>
    <xf numFmtId="0" fontId="65" fillId="0" borderId="0" xfId="4" applyFont="1" applyAlignment="1" applyProtection="1">
      <alignment horizontal="right" vertical="center"/>
    </xf>
    <xf numFmtId="0" fontId="65" fillId="0" borderId="0" xfId="4" applyFont="1" applyAlignment="1" applyProtection="1">
      <alignment vertical="center"/>
    </xf>
    <xf numFmtId="0" fontId="9" fillId="0" borderId="30" xfId="4" applyFont="1" applyBorder="1" applyAlignment="1" applyProtection="1">
      <alignment horizontal="center" vertical="center" justifyLastLine="1"/>
    </xf>
    <xf numFmtId="0" fontId="9" fillId="0" borderId="34" xfId="4" applyFont="1" applyBorder="1" applyAlignment="1" applyProtection="1">
      <alignment horizontal="center" vertical="center" justifyLastLine="1"/>
    </xf>
    <xf numFmtId="0" fontId="9" fillId="0" borderId="34" xfId="4" applyFont="1" applyBorder="1" applyAlignment="1" applyProtection="1">
      <alignment horizontal="center" vertical="center"/>
    </xf>
    <xf numFmtId="0" fontId="9" fillId="0" borderId="35" xfId="4" applyFont="1" applyBorder="1" applyAlignment="1" applyProtection="1">
      <alignment horizontal="center" vertical="center"/>
    </xf>
    <xf numFmtId="179" fontId="9" fillId="0" borderId="43" xfId="4" applyNumberFormat="1" applyFont="1" applyBorder="1" applyAlignment="1" applyProtection="1">
      <alignment horizontal="right" vertical="center"/>
    </xf>
    <xf numFmtId="179" fontId="9" fillId="0" borderId="44" xfId="4" applyNumberFormat="1" applyFont="1" applyBorder="1" applyAlignment="1" applyProtection="1">
      <alignment horizontal="right" vertical="center"/>
    </xf>
    <xf numFmtId="179" fontId="9" fillId="0" borderId="45" xfId="4" applyNumberFormat="1" applyFont="1" applyBorder="1" applyAlignment="1" applyProtection="1">
      <alignment horizontal="right" vertical="center"/>
    </xf>
    <xf numFmtId="0" fontId="14" fillId="0" borderId="0" xfId="7" applyFont="1" applyAlignment="1" applyProtection="1">
      <alignment horizontal="right" vertical="center"/>
    </xf>
    <xf numFmtId="5" fontId="14" fillId="0" borderId="0" xfId="7" applyNumberFormat="1" applyFont="1" applyFill="1" applyAlignment="1" applyProtection="1">
      <alignment horizontal="right" vertical="center"/>
    </xf>
    <xf numFmtId="5" fontId="14" fillId="0" borderId="0" xfId="7" applyNumberFormat="1" applyFont="1" applyAlignment="1" applyProtection="1">
      <alignment horizontal="right" vertical="center"/>
    </xf>
    <xf numFmtId="3" fontId="9" fillId="0" borderId="37" xfId="7" applyNumberFormat="1" applyFont="1" applyBorder="1" applyAlignment="1" applyProtection="1">
      <alignment horizontal="right" vertical="center"/>
    </xf>
    <xf numFmtId="0" fontId="9" fillId="0" borderId="7" xfId="7" applyFont="1" applyBorder="1" applyAlignment="1" applyProtection="1">
      <alignment horizontal="center" vertical="center"/>
    </xf>
    <xf numFmtId="0" fontId="9" fillId="0" borderId="38" xfId="7" applyFont="1" applyBorder="1" applyAlignment="1" applyProtection="1">
      <alignment horizontal="center" vertical="center"/>
    </xf>
    <xf numFmtId="0" fontId="9" fillId="7" borderId="39" xfId="7" applyFont="1" applyFill="1" applyBorder="1" applyAlignment="1" applyProtection="1">
      <alignment horizontal="center" vertical="center"/>
    </xf>
    <xf numFmtId="0" fontId="9" fillId="7" borderId="40" xfId="7" applyFont="1" applyFill="1" applyBorder="1" applyAlignment="1" applyProtection="1">
      <alignment horizontal="center" vertical="center"/>
    </xf>
    <xf numFmtId="3" fontId="9" fillId="0" borderId="42" xfId="7" applyNumberFormat="1" applyFont="1" applyBorder="1" applyAlignment="1" applyProtection="1">
      <alignment horizontal="right" vertical="center"/>
    </xf>
    <xf numFmtId="0" fontId="9" fillId="0" borderId="40" xfId="7" applyFont="1" applyBorder="1" applyAlignment="1" applyProtection="1">
      <alignment vertical="center"/>
    </xf>
    <xf numFmtId="0" fontId="9" fillId="0" borderId="41" xfId="7" applyFont="1" applyBorder="1" applyAlignment="1" applyProtection="1">
      <alignment vertical="center"/>
    </xf>
    <xf numFmtId="0" fontId="9" fillId="7" borderId="36" xfId="7" applyFont="1" applyFill="1" applyBorder="1" applyAlignment="1" applyProtection="1">
      <alignment horizontal="left" vertical="center"/>
    </xf>
    <xf numFmtId="0" fontId="9" fillId="7" borderId="6" xfId="7" applyFont="1" applyFill="1" applyBorder="1" applyAlignment="1" applyProtection="1">
      <alignment horizontal="left" vertical="center"/>
    </xf>
    <xf numFmtId="0" fontId="9" fillId="0" borderId="7" xfId="7" applyFont="1" applyBorder="1" applyAlignment="1" applyProtection="1">
      <alignment horizontal="left" vertical="center"/>
    </xf>
    <xf numFmtId="0" fontId="9" fillId="0" borderId="38" xfId="7" applyFont="1" applyBorder="1" applyAlignment="1" applyProtection="1">
      <alignment horizontal="left" vertical="center"/>
    </xf>
    <xf numFmtId="0" fontId="11" fillId="0" borderId="7" xfId="7" applyFont="1" applyBorder="1" applyAlignment="1" applyProtection="1">
      <alignment horizontal="left" vertical="center"/>
    </xf>
    <xf numFmtId="0" fontId="11" fillId="0" borderId="38" xfId="7" applyFont="1" applyBorder="1" applyAlignment="1" applyProtection="1">
      <alignment horizontal="left" vertical="center"/>
    </xf>
    <xf numFmtId="0" fontId="9" fillId="8" borderId="39" xfId="7" applyFont="1" applyFill="1" applyBorder="1" applyAlignment="1" applyProtection="1">
      <alignment horizontal="center" vertical="center"/>
    </xf>
    <xf numFmtId="0" fontId="9" fillId="8" borderId="40" xfId="7" applyFont="1" applyFill="1" applyBorder="1" applyAlignment="1" applyProtection="1">
      <alignment horizontal="center" vertical="center"/>
    </xf>
    <xf numFmtId="3" fontId="9" fillId="0" borderId="39" xfId="7" applyNumberFormat="1" applyFont="1" applyBorder="1" applyAlignment="1" applyProtection="1">
      <alignment horizontal="right" vertical="center"/>
    </xf>
    <xf numFmtId="3" fontId="9" fillId="0" borderId="41" xfId="7" applyNumberFormat="1" applyFont="1" applyBorder="1" applyAlignment="1" applyProtection="1">
      <alignment horizontal="right" vertical="center"/>
    </xf>
    <xf numFmtId="0" fontId="9" fillId="7" borderId="30" xfId="7" applyFont="1" applyFill="1" applyBorder="1" applyAlignment="1" applyProtection="1">
      <alignment horizontal="center" vertical="center"/>
    </xf>
    <xf numFmtId="0" fontId="9" fillId="7" borderId="31" xfId="7" applyFont="1" applyFill="1" applyBorder="1" applyAlignment="1" applyProtection="1">
      <alignment horizontal="center" vertical="center"/>
    </xf>
    <xf numFmtId="0" fontId="9" fillId="0" borderId="32" xfId="7" applyFont="1" applyBorder="1" applyAlignment="1" applyProtection="1">
      <alignment horizontal="center" vertical="center" justifyLastLine="1"/>
    </xf>
    <xf numFmtId="0" fontId="9" fillId="0" borderId="32" xfId="7" applyFont="1" applyBorder="1" applyAlignment="1" applyProtection="1">
      <alignment horizontal="center" vertical="center"/>
    </xf>
    <xf numFmtId="0" fontId="9" fillId="0" borderId="33" xfId="7" applyFont="1" applyBorder="1" applyAlignment="1" applyProtection="1">
      <alignment horizontal="center" vertical="center"/>
    </xf>
    <xf numFmtId="0" fontId="9" fillId="0" borderId="34" xfId="7" applyFont="1" applyBorder="1" applyAlignment="1" applyProtection="1">
      <alignment horizontal="center" vertical="center"/>
    </xf>
    <xf numFmtId="0" fontId="9" fillId="0" borderId="35" xfId="7" applyFont="1" applyBorder="1" applyAlignment="1" applyProtection="1">
      <alignment horizontal="center" vertical="center"/>
    </xf>
    <xf numFmtId="0" fontId="9" fillId="8" borderId="36" xfId="7" applyFont="1" applyFill="1" applyBorder="1" applyAlignment="1" applyProtection="1">
      <alignment horizontal="left" vertical="center"/>
    </xf>
    <xf numFmtId="0" fontId="9" fillId="8" borderId="6" xfId="7" applyFont="1" applyFill="1" applyBorder="1" applyAlignment="1" applyProtection="1">
      <alignment horizontal="left" vertical="center"/>
    </xf>
    <xf numFmtId="0" fontId="9" fillId="0" borderId="7" xfId="7" applyFont="1" applyBorder="1" applyAlignment="1" applyProtection="1">
      <alignment vertical="center"/>
    </xf>
    <xf numFmtId="0" fontId="9" fillId="0" borderId="38" xfId="7" applyFont="1" applyBorder="1" applyAlignment="1" applyProtection="1">
      <alignment vertical="center"/>
    </xf>
    <xf numFmtId="0" fontId="17" fillId="0" borderId="0" xfId="7" applyFont="1" applyAlignment="1" applyProtection="1">
      <alignment horizontal="left" vertical="center"/>
    </xf>
    <xf numFmtId="0" fontId="13" fillId="8" borderId="29" xfId="7" applyFont="1" applyFill="1" applyBorder="1" applyAlignment="1" applyProtection="1">
      <alignment horizontal="left" vertical="center"/>
    </xf>
    <xf numFmtId="0" fontId="13" fillId="8" borderId="29" xfId="7" applyFont="1" applyFill="1" applyBorder="1" applyAlignment="1" applyProtection="1">
      <alignment horizontal="center" vertical="center"/>
    </xf>
    <xf numFmtId="0" fontId="9" fillId="8" borderId="30" xfId="7" applyFont="1" applyFill="1" applyBorder="1" applyAlignment="1" applyProtection="1">
      <alignment horizontal="center" vertical="center"/>
    </xf>
    <xf numFmtId="0" fontId="9" fillId="8" borderId="31" xfId="7" applyFont="1" applyFill="1" applyBorder="1" applyAlignment="1" applyProtection="1">
      <alignment horizontal="center" vertical="center"/>
    </xf>
    <xf numFmtId="0" fontId="17" fillId="0" borderId="0" xfId="4" applyFont="1" applyAlignment="1" applyProtection="1">
      <alignment horizontal="left" vertical="center"/>
    </xf>
    <xf numFmtId="0" fontId="13" fillId="8" borderId="29" xfId="4" applyFont="1" applyFill="1" applyBorder="1" applyAlignment="1" applyProtection="1">
      <alignment horizontal="left" vertical="center"/>
    </xf>
    <xf numFmtId="0" fontId="13" fillId="8" borderId="29" xfId="4" applyFont="1" applyFill="1" applyBorder="1" applyAlignment="1" applyProtection="1">
      <alignment horizontal="center" vertical="center"/>
    </xf>
    <xf numFmtId="0" fontId="9" fillId="8" borderId="30" xfId="4" applyFont="1" applyFill="1" applyBorder="1" applyAlignment="1" applyProtection="1">
      <alignment horizontal="center" vertical="center"/>
    </xf>
    <xf numFmtId="0" fontId="9" fillId="8" borderId="31" xfId="4" applyFont="1" applyFill="1" applyBorder="1" applyAlignment="1" applyProtection="1">
      <alignment horizontal="center" vertical="center"/>
    </xf>
    <xf numFmtId="0" fontId="9" fillId="0" borderId="32" xfId="4" applyFont="1" applyBorder="1" applyAlignment="1" applyProtection="1">
      <alignment horizontal="center" vertical="center" justifyLastLine="1"/>
    </xf>
    <xf numFmtId="0" fontId="9" fillId="0" borderId="32" xfId="4" applyFont="1" applyBorder="1" applyAlignment="1" applyProtection="1">
      <alignment horizontal="center" vertical="center"/>
    </xf>
    <xf numFmtId="0" fontId="9" fillId="0" borderId="33" xfId="4" applyFont="1" applyBorder="1" applyAlignment="1" applyProtection="1">
      <alignment horizontal="center" vertical="center"/>
    </xf>
    <xf numFmtId="3" fontId="9" fillId="0" borderId="37" xfId="4" applyNumberFormat="1" applyFont="1" applyBorder="1" applyAlignment="1" applyProtection="1">
      <alignment horizontal="right" vertical="center"/>
    </xf>
    <xf numFmtId="0" fontId="9" fillId="0" borderId="7" xfId="4" applyFont="1" applyBorder="1" applyAlignment="1" applyProtection="1">
      <alignment vertical="center"/>
    </xf>
    <xf numFmtId="0" fontId="9" fillId="0" borderId="38" xfId="4" applyFont="1" applyBorder="1" applyAlignment="1" applyProtection="1">
      <alignment vertical="center"/>
    </xf>
    <xf numFmtId="0" fontId="9" fillId="8" borderId="36" xfId="4" applyFont="1" applyFill="1" applyBorder="1" applyAlignment="1" applyProtection="1">
      <alignment horizontal="left" vertical="center"/>
    </xf>
    <xf numFmtId="0" fontId="9" fillId="8" borderId="6" xfId="4" applyFont="1" applyFill="1" applyBorder="1" applyAlignment="1" applyProtection="1">
      <alignment horizontal="left" vertical="center"/>
    </xf>
    <xf numFmtId="3" fontId="9" fillId="0" borderId="26" xfId="4" applyNumberFormat="1" applyFont="1" applyBorder="1" applyAlignment="1" applyProtection="1">
      <alignment horizontal="right" vertical="center"/>
    </xf>
    <xf numFmtId="3" fontId="9" fillId="0" borderId="38" xfId="4" applyNumberFormat="1" applyFont="1" applyBorder="1" applyAlignment="1" applyProtection="1">
      <alignment horizontal="right" vertical="center"/>
    </xf>
    <xf numFmtId="0" fontId="9" fillId="8" borderId="39" xfId="4" applyFont="1" applyFill="1" applyBorder="1" applyAlignment="1" applyProtection="1">
      <alignment horizontal="center" vertical="center"/>
    </xf>
    <xf numFmtId="0" fontId="9" fillId="8" borderId="40" xfId="4" applyFont="1" applyFill="1" applyBorder="1" applyAlignment="1" applyProtection="1">
      <alignment horizontal="center" vertical="center"/>
    </xf>
    <xf numFmtId="3" fontId="9" fillId="0" borderId="39" xfId="4" applyNumberFormat="1" applyFont="1" applyBorder="1" applyAlignment="1" applyProtection="1">
      <alignment horizontal="right" vertical="center"/>
    </xf>
    <xf numFmtId="3" fontId="9" fillId="0" borderId="41" xfId="4" applyNumberFormat="1" applyFont="1" applyBorder="1" applyAlignment="1" applyProtection="1">
      <alignment horizontal="right" vertical="center"/>
    </xf>
    <xf numFmtId="3" fontId="9" fillId="0" borderId="42" xfId="4" applyNumberFormat="1" applyFont="1" applyBorder="1" applyAlignment="1" applyProtection="1">
      <alignment horizontal="right" vertical="center"/>
    </xf>
    <xf numFmtId="0" fontId="9" fillId="0" borderId="40" xfId="4" applyFont="1" applyBorder="1" applyAlignment="1" applyProtection="1">
      <alignment vertical="center"/>
    </xf>
    <xf numFmtId="0" fontId="9" fillId="0" borderId="41" xfId="4" applyFont="1" applyBorder="1" applyAlignment="1" applyProtection="1">
      <alignment vertical="center"/>
    </xf>
    <xf numFmtId="0" fontId="9" fillId="7" borderId="30" xfId="4" applyFont="1" applyFill="1" applyBorder="1" applyAlignment="1" applyProtection="1">
      <alignment horizontal="center" vertical="center"/>
    </xf>
    <xf numFmtId="0" fontId="9" fillId="7" borderId="31" xfId="4" applyFont="1" applyFill="1" applyBorder="1" applyAlignment="1" applyProtection="1">
      <alignment horizontal="center" vertical="center"/>
    </xf>
    <xf numFmtId="0" fontId="9" fillId="7" borderId="36" xfId="4" applyFont="1" applyFill="1" applyBorder="1" applyAlignment="1" applyProtection="1">
      <alignment horizontal="left" vertical="center"/>
    </xf>
    <xf numFmtId="0" fontId="9" fillId="7" borderId="6" xfId="4" applyFont="1" applyFill="1" applyBorder="1" applyAlignment="1" applyProtection="1">
      <alignment horizontal="left" vertical="center"/>
    </xf>
    <xf numFmtId="0" fontId="9" fillId="0" borderId="7" xfId="4" applyFont="1" applyBorder="1" applyAlignment="1" applyProtection="1">
      <alignment horizontal="left" vertical="center"/>
    </xf>
    <xf numFmtId="0" fontId="9" fillId="0" borderId="38" xfId="4" applyFont="1" applyBorder="1" applyAlignment="1" applyProtection="1">
      <alignment horizontal="left" vertical="center"/>
    </xf>
    <xf numFmtId="0" fontId="11" fillId="0" borderId="7" xfId="4" applyFont="1" applyBorder="1" applyAlignment="1" applyProtection="1">
      <alignment horizontal="left" vertical="center"/>
    </xf>
    <xf numFmtId="0" fontId="11" fillId="0" borderId="38" xfId="4" applyFont="1" applyBorder="1" applyAlignment="1" applyProtection="1">
      <alignment horizontal="left" vertical="center"/>
    </xf>
    <xf numFmtId="0" fontId="9" fillId="0" borderId="7" xfId="4" applyFont="1" applyBorder="1" applyAlignment="1" applyProtection="1">
      <alignment horizontal="center" vertical="center"/>
    </xf>
    <xf numFmtId="0" fontId="9" fillId="0" borderId="38" xfId="4" applyFont="1" applyBorder="1" applyAlignment="1" applyProtection="1">
      <alignment horizontal="center" vertical="center"/>
    </xf>
    <xf numFmtId="0" fontId="9" fillId="7" borderId="39" xfId="4" applyFont="1" applyFill="1" applyBorder="1" applyAlignment="1" applyProtection="1">
      <alignment horizontal="center" vertical="center"/>
    </xf>
    <xf numFmtId="0" fontId="9" fillId="7" borderId="40" xfId="4" applyFont="1" applyFill="1" applyBorder="1" applyAlignment="1" applyProtection="1">
      <alignment horizontal="center" vertical="center"/>
    </xf>
    <xf numFmtId="0" fontId="14" fillId="0" borderId="0" xfId="4" applyFont="1" applyAlignment="1" applyProtection="1">
      <alignment horizontal="right" vertical="center"/>
    </xf>
    <xf numFmtId="5" fontId="14" fillId="0" borderId="0" xfId="4" applyNumberFormat="1" applyFont="1" applyFill="1" applyAlignment="1" applyProtection="1">
      <alignment horizontal="right" vertical="center"/>
    </xf>
    <xf numFmtId="5" fontId="14" fillId="0" borderId="0" xfId="4" applyNumberFormat="1" applyFont="1" applyAlignment="1" applyProtection="1">
      <alignment horizontal="right" vertical="center"/>
    </xf>
    <xf numFmtId="0" fontId="30" fillId="0" borderId="6" xfId="4" applyFont="1" applyFill="1" applyBorder="1" applyAlignment="1" applyProtection="1">
      <alignment horizontal="center" vertical="center"/>
    </xf>
    <xf numFmtId="0" fontId="30" fillId="0" borderId="7" xfId="4" applyFont="1" applyFill="1" applyBorder="1" applyAlignment="1" applyProtection="1">
      <alignment horizontal="center" vertical="center"/>
    </xf>
    <xf numFmtId="0" fontId="30" fillId="0" borderId="11" xfId="4" applyFont="1" applyFill="1" applyBorder="1" applyAlignment="1" applyProtection="1">
      <alignment horizontal="center" vertical="center"/>
    </xf>
    <xf numFmtId="0" fontId="14" fillId="9" borderId="3" xfId="6" applyFont="1" applyFill="1" applyBorder="1" applyAlignment="1" applyProtection="1">
      <alignment horizontal="left" vertical="center"/>
      <protection locked="0"/>
    </xf>
    <xf numFmtId="0" fontId="14" fillId="9" borderId="12" xfId="6" applyFont="1" applyFill="1" applyBorder="1" applyAlignment="1" applyProtection="1">
      <alignment horizontal="left" vertical="center"/>
      <protection locked="0"/>
    </xf>
    <xf numFmtId="0" fontId="14" fillId="9" borderId="8" xfId="6" applyFont="1" applyFill="1" applyBorder="1" applyAlignment="1" applyProtection="1">
      <alignment horizontal="left" vertical="center"/>
      <protection locked="0"/>
    </xf>
    <xf numFmtId="0" fontId="14" fillId="9" borderId="5" xfId="6" applyFont="1" applyFill="1" applyBorder="1" applyAlignment="1" applyProtection="1">
      <alignment horizontal="left" vertical="center"/>
      <protection locked="0"/>
    </xf>
    <xf numFmtId="0" fontId="14" fillId="9" borderId="2" xfId="6" applyFont="1" applyFill="1" applyBorder="1" applyAlignment="1" applyProtection="1">
      <alignment horizontal="left" vertical="center"/>
      <protection locked="0"/>
    </xf>
    <xf numFmtId="0" fontId="14" fillId="9" borderId="10" xfId="6" applyFont="1" applyFill="1" applyBorder="1" applyAlignment="1" applyProtection="1">
      <alignment horizontal="left" vertical="center"/>
      <protection locked="0"/>
    </xf>
    <xf numFmtId="0" fontId="1" fillId="9" borderId="3" xfId="4" applyFont="1" applyFill="1" applyBorder="1" applyAlignment="1" applyProtection="1">
      <alignment horizontal="center" vertical="center"/>
      <protection locked="0"/>
    </xf>
    <xf numFmtId="0" fontId="1" fillId="9" borderId="12" xfId="4" applyFont="1" applyFill="1" applyBorder="1" applyAlignment="1" applyProtection="1">
      <alignment horizontal="center" vertical="center"/>
      <protection locked="0"/>
    </xf>
    <xf numFmtId="0" fontId="1" fillId="9" borderId="8" xfId="4" applyFont="1" applyFill="1" applyBorder="1" applyAlignment="1" applyProtection="1">
      <alignment horizontal="center" vertical="center"/>
      <protection locked="0"/>
    </xf>
    <xf numFmtId="0" fontId="1" fillId="9" borderId="5" xfId="4" applyFont="1" applyFill="1" applyBorder="1" applyAlignment="1" applyProtection="1">
      <alignment horizontal="center" vertical="center"/>
      <protection locked="0"/>
    </xf>
    <xf numFmtId="0" fontId="1" fillId="9" borderId="2" xfId="4" applyFont="1" applyFill="1" applyBorder="1" applyAlignment="1" applyProtection="1">
      <alignment horizontal="center" vertical="center"/>
      <protection locked="0"/>
    </xf>
    <xf numFmtId="0" fontId="1" fillId="9" borderId="10" xfId="4" applyFont="1" applyFill="1" applyBorder="1" applyAlignment="1" applyProtection="1">
      <alignment horizontal="center" vertical="center"/>
      <protection locked="0"/>
    </xf>
    <xf numFmtId="0" fontId="4" fillId="0" borderId="46" xfId="4" applyFont="1" applyBorder="1" applyAlignment="1" applyProtection="1">
      <alignment horizontal="left" vertical="center"/>
    </xf>
    <xf numFmtId="0" fontId="4" fillId="0" borderId="47" xfId="4" applyFont="1" applyBorder="1" applyAlignment="1" applyProtection="1">
      <alignment horizontal="left" vertical="center"/>
    </xf>
    <xf numFmtId="0" fontId="4" fillId="0" borderId="48" xfId="4" applyFont="1" applyBorder="1" applyAlignment="1" applyProtection="1">
      <alignment horizontal="left" vertical="center"/>
    </xf>
    <xf numFmtId="0" fontId="4" fillId="0" borderId="3" xfId="4" applyFont="1" applyBorder="1" applyAlignment="1" applyProtection="1">
      <alignment horizontal="center" vertical="center" wrapText="1"/>
    </xf>
    <xf numFmtId="0" fontId="4" fillId="0" borderId="8" xfId="4" applyFont="1" applyBorder="1" applyAlignment="1" applyProtection="1">
      <alignment horizontal="center" vertical="center"/>
    </xf>
    <xf numFmtId="0" fontId="4" fillId="0" borderId="5" xfId="4" applyFont="1" applyBorder="1" applyAlignment="1" applyProtection="1">
      <alignment horizontal="center" vertical="center"/>
    </xf>
    <xf numFmtId="0" fontId="4" fillId="0" borderId="10" xfId="4" applyFont="1" applyBorder="1" applyAlignment="1" applyProtection="1">
      <alignment horizontal="center" vertical="center"/>
    </xf>
    <xf numFmtId="0" fontId="4" fillId="9" borderId="47" xfId="4" applyFont="1" applyFill="1" applyBorder="1" applyAlignment="1" applyProtection="1">
      <alignment horizontal="center" vertical="center"/>
      <protection locked="0"/>
    </xf>
    <xf numFmtId="0" fontId="4" fillId="9" borderId="48" xfId="4" applyFont="1" applyFill="1" applyBorder="1" applyAlignment="1" applyProtection="1">
      <alignment horizontal="center" vertical="center"/>
      <protection locked="0"/>
    </xf>
    <xf numFmtId="0" fontId="4" fillId="0" borderId="1" xfId="4" applyFont="1" applyBorder="1" applyAlignment="1" applyProtection="1">
      <alignment horizontal="distributed" vertical="center" justifyLastLine="1"/>
      <protection locked="0"/>
    </xf>
    <xf numFmtId="0" fontId="6" fillId="0" borderId="3" xfId="4" applyFont="1" applyBorder="1" applyAlignment="1" applyProtection="1">
      <alignment horizontal="distributed" vertical="center" wrapText="1" justifyLastLine="1"/>
      <protection locked="0"/>
    </xf>
    <xf numFmtId="0" fontId="6" fillId="0" borderId="8" xfId="4" applyFont="1" applyBorder="1" applyAlignment="1" applyProtection="1">
      <alignment horizontal="distributed" vertical="center" justifyLastLine="1"/>
      <protection locked="0"/>
    </xf>
    <xf numFmtId="0" fontId="6" fillId="0" borderId="5" xfId="4" applyFont="1" applyBorder="1" applyAlignment="1" applyProtection="1">
      <alignment horizontal="distributed" vertical="center" justifyLastLine="1"/>
      <protection locked="0"/>
    </xf>
    <xf numFmtId="0" fontId="6" fillId="0" borderId="10" xfId="4" applyFont="1" applyBorder="1" applyAlignment="1" applyProtection="1">
      <alignment horizontal="distributed" vertical="center" justifyLastLine="1"/>
      <protection locked="0"/>
    </xf>
    <xf numFmtId="0" fontId="4" fillId="0" borderId="46" xfId="4" applyFont="1" applyFill="1" applyBorder="1" applyAlignment="1" applyProtection="1">
      <alignment horizontal="center" vertical="center"/>
      <protection locked="0"/>
    </xf>
    <xf numFmtId="0" fontId="4" fillId="0" borderId="47" xfId="4" applyFont="1" applyFill="1" applyBorder="1" applyAlignment="1" applyProtection="1">
      <alignment horizontal="center" vertical="center"/>
      <protection locked="0"/>
    </xf>
    <xf numFmtId="0" fontId="4" fillId="0" borderId="5" xfId="4" applyFont="1" applyFill="1" applyBorder="1" applyAlignment="1" applyProtection="1">
      <alignment horizontal="center" vertical="center"/>
      <protection locked="0"/>
    </xf>
    <xf numFmtId="0" fontId="4" fillId="0" borderId="2" xfId="4" applyFont="1" applyFill="1" applyBorder="1" applyAlignment="1" applyProtection="1">
      <alignment horizontal="center" vertical="center"/>
      <protection locked="0"/>
    </xf>
    <xf numFmtId="0" fontId="36" fillId="12" borderId="3" xfId="4" applyFont="1" applyFill="1" applyBorder="1" applyAlignment="1" applyProtection="1">
      <alignment horizontal="center" vertical="center"/>
      <protection locked="0"/>
    </xf>
    <xf numFmtId="0" fontId="36" fillId="12" borderId="12" xfId="4" applyFont="1" applyFill="1" applyBorder="1" applyAlignment="1" applyProtection="1">
      <alignment horizontal="center" vertical="center"/>
      <protection locked="0"/>
    </xf>
    <xf numFmtId="0" fontId="36" fillId="12" borderId="8" xfId="4" applyFont="1" applyFill="1" applyBorder="1" applyAlignment="1" applyProtection="1">
      <alignment horizontal="center" vertical="center"/>
      <protection locked="0"/>
    </xf>
    <xf numFmtId="0" fontId="36" fillId="12" borderId="5" xfId="4" applyFont="1" applyFill="1" applyBorder="1" applyAlignment="1" applyProtection="1">
      <alignment horizontal="center" vertical="center"/>
      <protection locked="0"/>
    </xf>
    <xf numFmtId="0" fontId="36" fillId="12" borderId="2" xfId="4" applyFont="1" applyFill="1" applyBorder="1" applyAlignment="1" applyProtection="1">
      <alignment horizontal="center" vertical="center"/>
      <protection locked="0"/>
    </xf>
    <xf numFmtId="0" fontId="36" fillId="12" borderId="10" xfId="4" applyFont="1" applyFill="1" applyBorder="1" applyAlignment="1" applyProtection="1">
      <alignment horizontal="center" vertical="center"/>
      <protection locked="0"/>
    </xf>
    <xf numFmtId="0" fontId="4" fillId="9" borderId="3" xfId="4" applyFont="1" applyFill="1" applyBorder="1" applyAlignment="1" applyProtection="1">
      <alignment horizontal="center" vertical="center"/>
      <protection locked="0"/>
    </xf>
    <xf numFmtId="0" fontId="4" fillId="9" borderId="8" xfId="4" applyFont="1" applyFill="1" applyBorder="1" applyAlignment="1" applyProtection="1">
      <alignment horizontal="center" vertical="center"/>
      <protection locked="0"/>
    </xf>
    <xf numFmtId="0" fontId="4" fillId="9" borderId="5" xfId="4" applyFont="1" applyFill="1" applyBorder="1" applyAlignment="1" applyProtection="1">
      <alignment horizontal="center" vertical="center"/>
      <protection locked="0"/>
    </xf>
    <xf numFmtId="0" fontId="4" fillId="9" borderId="10" xfId="4" applyFont="1" applyFill="1" applyBorder="1" applyAlignment="1" applyProtection="1">
      <alignment horizontal="center" vertical="center"/>
      <protection locked="0"/>
    </xf>
    <xf numFmtId="0" fontId="4" fillId="0" borderId="3" xfId="4" applyFont="1" applyBorder="1" applyAlignment="1" applyProtection="1">
      <alignment horizontal="center" vertical="center"/>
    </xf>
    <xf numFmtId="0" fontId="4" fillId="0" borderId="12" xfId="4" applyFont="1" applyBorder="1" applyAlignment="1" applyProtection="1">
      <alignment horizontal="center" vertical="center"/>
    </xf>
    <xf numFmtId="0" fontId="4" fillId="0" borderId="2" xfId="4" applyFont="1" applyBorder="1" applyAlignment="1" applyProtection="1">
      <alignment horizontal="center" vertical="center"/>
    </xf>
    <xf numFmtId="0" fontId="4" fillId="0" borderId="1" xfId="4" applyFont="1" applyBorder="1" applyAlignment="1" applyProtection="1">
      <alignment horizontal="center" vertical="center"/>
    </xf>
    <xf numFmtId="0" fontId="4" fillId="0" borderId="49" xfId="4" applyFont="1" applyBorder="1" applyAlignment="1" applyProtection="1">
      <alignment horizontal="left" vertical="center"/>
    </xf>
    <xf numFmtId="0" fontId="4" fillId="0" borderId="50" xfId="4" applyFont="1" applyBorder="1" applyAlignment="1" applyProtection="1">
      <alignment horizontal="left" vertical="center"/>
    </xf>
    <xf numFmtId="0" fontId="4" fillId="0" borderId="51" xfId="4" applyFont="1" applyBorder="1" applyAlignment="1" applyProtection="1">
      <alignment horizontal="left" vertical="center"/>
    </xf>
    <xf numFmtId="0" fontId="4" fillId="9" borderId="2" xfId="4" applyFont="1" applyFill="1" applyBorder="1" applyAlignment="1" applyProtection="1">
      <alignment horizontal="center" vertical="center"/>
      <protection locked="0"/>
    </xf>
    <xf numFmtId="0" fontId="36" fillId="10" borderId="3" xfId="4" applyFont="1" applyFill="1" applyBorder="1" applyAlignment="1" applyProtection="1">
      <alignment horizontal="center" vertical="center"/>
      <protection locked="0"/>
    </xf>
    <xf numFmtId="0" fontId="36" fillId="10" borderId="12" xfId="4" applyFont="1" applyFill="1" applyBorder="1" applyAlignment="1" applyProtection="1">
      <alignment horizontal="center" vertical="center"/>
      <protection locked="0"/>
    </xf>
    <xf numFmtId="0" fontId="36" fillId="10" borderId="8" xfId="4" applyFont="1" applyFill="1" applyBorder="1" applyAlignment="1" applyProtection="1">
      <alignment horizontal="center" vertical="center"/>
      <protection locked="0"/>
    </xf>
    <xf numFmtId="0" fontId="36" fillId="10" borderId="5" xfId="4" applyFont="1" applyFill="1" applyBorder="1" applyAlignment="1" applyProtection="1">
      <alignment horizontal="center" vertical="center"/>
      <protection locked="0"/>
    </xf>
    <xf numFmtId="0" fontId="36" fillId="10" borderId="2" xfId="4" applyFont="1" applyFill="1" applyBorder="1" applyAlignment="1" applyProtection="1">
      <alignment horizontal="center" vertical="center"/>
      <protection locked="0"/>
    </xf>
    <xf numFmtId="0" fontId="36" fillId="10" borderId="10" xfId="4" applyFont="1" applyFill="1" applyBorder="1" applyAlignment="1" applyProtection="1">
      <alignment horizontal="center" vertical="center"/>
      <protection locked="0"/>
    </xf>
    <xf numFmtId="0" fontId="4" fillId="9" borderId="46" xfId="4" applyFont="1" applyFill="1" applyBorder="1" applyAlignment="1" applyProtection="1">
      <alignment horizontal="center" vertical="center"/>
      <protection locked="0"/>
    </xf>
    <xf numFmtId="0" fontId="4" fillId="9" borderId="1" xfId="4" applyFont="1" applyFill="1" applyBorder="1" applyAlignment="1" applyProtection="1">
      <alignment horizontal="center" vertical="center"/>
      <protection locked="0"/>
    </xf>
    <xf numFmtId="0" fontId="36" fillId="0" borderId="3" xfId="4" applyFont="1" applyFill="1" applyBorder="1" applyAlignment="1" applyProtection="1">
      <alignment horizontal="center" vertical="center"/>
      <protection locked="0"/>
    </xf>
    <xf numFmtId="0" fontId="36" fillId="0" borderId="12" xfId="4" applyFont="1" applyFill="1" applyBorder="1" applyAlignment="1" applyProtection="1">
      <alignment horizontal="center" vertical="center"/>
      <protection locked="0"/>
    </xf>
    <xf numFmtId="0" fontId="36" fillId="0" borderId="8" xfId="4" applyFont="1" applyFill="1" applyBorder="1" applyAlignment="1" applyProtection="1">
      <alignment horizontal="center" vertical="center"/>
      <protection locked="0"/>
    </xf>
    <xf numFmtId="0" fontId="36" fillId="0" borderId="5" xfId="4" applyFont="1" applyFill="1" applyBorder="1" applyAlignment="1" applyProtection="1">
      <alignment horizontal="center" vertical="center"/>
      <protection locked="0"/>
    </xf>
    <xf numFmtId="0" fontId="36" fillId="0" borderId="2" xfId="4" applyFont="1" applyFill="1" applyBorder="1" applyAlignment="1" applyProtection="1">
      <alignment horizontal="center" vertical="center"/>
      <protection locked="0"/>
    </xf>
    <xf numFmtId="0" fontId="36" fillId="0" borderId="10" xfId="4" applyFont="1" applyFill="1" applyBorder="1" applyAlignment="1" applyProtection="1">
      <alignment horizontal="center" vertical="center"/>
      <protection locked="0"/>
    </xf>
    <xf numFmtId="0" fontId="4" fillId="0" borderId="13" xfId="4" applyFont="1" applyBorder="1" applyAlignment="1" applyProtection="1">
      <alignment horizontal="center" vertical="center" textRotation="255"/>
    </xf>
    <xf numFmtId="0" fontId="4" fillId="0" borderId="14" xfId="4" applyFont="1" applyBorder="1" applyAlignment="1" applyProtection="1">
      <alignment horizontal="center" vertical="center" textRotation="255"/>
    </xf>
    <xf numFmtId="0" fontId="0" fillId="0" borderId="6" xfId="4" applyFont="1" applyBorder="1" applyAlignment="1" applyProtection="1">
      <alignment horizontal="center" vertical="center"/>
    </xf>
    <xf numFmtId="0" fontId="1" fillId="0" borderId="7" xfId="4" applyFont="1" applyBorder="1" applyAlignment="1" applyProtection="1">
      <alignment horizontal="center" vertical="center"/>
    </xf>
    <xf numFmtId="0" fontId="1" fillId="0" borderId="11" xfId="4" applyFont="1" applyBorder="1" applyAlignment="1" applyProtection="1">
      <alignment horizontal="center" vertical="center"/>
    </xf>
    <xf numFmtId="0" fontId="36" fillId="0" borderId="3" xfId="4" applyFont="1" applyFill="1" applyBorder="1" applyAlignment="1" applyProtection="1">
      <alignment horizontal="center" vertical="center" wrapText="1"/>
      <protection locked="0"/>
    </xf>
    <xf numFmtId="0" fontId="36" fillId="0" borderId="4" xfId="4" applyFont="1" applyFill="1" applyBorder="1" applyAlignment="1" applyProtection="1">
      <alignment horizontal="center" vertical="center"/>
      <protection locked="0"/>
    </xf>
    <xf numFmtId="0" fontId="36" fillId="0" borderId="9" xfId="4" applyFont="1" applyFill="1" applyBorder="1" applyAlignment="1" applyProtection="1">
      <alignment horizontal="center" vertical="center"/>
      <protection locked="0"/>
    </xf>
    <xf numFmtId="0" fontId="4" fillId="9" borderId="49" xfId="4" applyFont="1" applyFill="1" applyBorder="1" applyAlignment="1" applyProtection="1">
      <alignment horizontal="center" vertical="center"/>
      <protection locked="0"/>
    </xf>
    <xf numFmtId="0" fontId="4" fillId="9" borderId="50" xfId="4" applyFont="1" applyFill="1" applyBorder="1" applyAlignment="1" applyProtection="1">
      <alignment horizontal="center" vertical="center"/>
      <protection locked="0"/>
    </xf>
    <xf numFmtId="0" fontId="36" fillId="11" borderId="3" xfId="4" applyFont="1" applyFill="1" applyBorder="1" applyAlignment="1" applyProtection="1">
      <alignment horizontal="center" vertical="center"/>
      <protection locked="0"/>
    </xf>
    <xf numFmtId="0" fontId="36" fillId="11" borderId="12" xfId="4" applyFont="1" applyFill="1" applyBorder="1" applyAlignment="1" applyProtection="1">
      <alignment horizontal="center" vertical="center"/>
      <protection locked="0"/>
    </xf>
    <xf numFmtId="0" fontId="36" fillId="11" borderId="8" xfId="4" applyFont="1" applyFill="1" applyBorder="1" applyAlignment="1" applyProtection="1">
      <alignment horizontal="center" vertical="center"/>
      <protection locked="0"/>
    </xf>
    <xf numFmtId="0" fontId="36" fillId="11" borderId="5" xfId="4" applyFont="1" applyFill="1" applyBorder="1" applyAlignment="1" applyProtection="1">
      <alignment horizontal="center" vertical="center"/>
      <protection locked="0"/>
    </xf>
    <xf numFmtId="0" fontId="36" fillId="11" borderId="2" xfId="4" applyFont="1" applyFill="1" applyBorder="1" applyAlignment="1" applyProtection="1">
      <alignment horizontal="center" vertical="center"/>
      <protection locked="0"/>
    </xf>
    <xf numFmtId="0" fontId="36" fillId="11" borderId="10" xfId="4" applyFont="1" applyFill="1" applyBorder="1" applyAlignment="1" applyProtection="1">
      <alignment horizontal="center" vertical="center"/>
      <protection locked="0"/>
    </xf>
    <xf numFmtId="0" fontId="38" fillId="0" borderId="13" xfId="4" applyFont="1" applyFill="1" applyBorder="1" applyAlignment="1" applyProtection="1">
      <alignment horizontal="center" vertical="center" textRotation="255"/>
      <protection locked="0"/>
    </xf>
    <xf numFmtId="0" fontId="38" fillId="0" borderId="20" xfId="4" applyFont="1" applyFill="1" applyBorder="1" applyAlignment="1" applyProtection="1">
      <alignment horizontal="center" vertical="center" textRotation="255"/>
      <protection locked="0"/>
    </xf>
    <xf numFmtId="38" fontId="27" fillId="0" borderId="57" xfId="2" applyFont="1" applyFill="1" applyBorder="1" applyAlignment="1" applyProtection="1">
      <alignment horizontal="right" vertical="center" shrinkToFit="1"/>
    </xf>
    <xf numFmtId="38" fontId="27" fillId="0" borderId="14" xfId="2" applyFont="1" applyFill="1" applyBorder="1" applyAlignment="1" applyProtection="1">
      <alignment horizontal="right" vertical="center" shrinkToFit="1"/>
    </xf>
    <xf numFmtId="0" fontId="26" fillId="0" borderId="58" xfId="5" applyFont="1" applyFill="1" applyBorder="1" applyAlignment="1" applyProtection="1">
      <alignment horizontal="left" vertical="center"/>
    </xf>
    <xf numFmtId="0" fontId="26" fillId="0" borderId="10" xfId="5" applyFont="1" applyFill="1" applyBorder="1" applyAlignment="1" applyProtection="1">
      <alignment horizontal="left" vertical="center"/>
    </xf>
    <xf numFmtId="0" fontId="12" fillId="0" borderId="0" xfId="5" applyFont="1" applyFill="1" applyAlignment="1" applyProtection="1">
      <alignment horizontal="left" vertical="top" wrapText="1"/>
    </xf>
    <xf numFmtId="0" fontId="12" fillId="0" borderId="0" xfId="5" applyFill="1" applyAlignment="1" applyProtection="1">
      <alignment horizontal="left" vertical="top" wrapText="1"/>
    </xf>
    <xf numFmtId="0" fontId="12" fillId="0" borderId="0" xfId="5" applyFill="1" applyAlignment="1" applyProtection="1"/>
    <xf numFmtId="0" fontId="12" fillId="0" borderId="61" xfId="5" applyFont="1" applyFill="1" applyBorder="1" applyAlignment="1" applyProtection="1">
      <alignment horizontal="center" vertical="center"/>
    </xf>
    <xf numFmtId="0" fontId="12" fillId="0" borderId="62" xfId="5" applyFont="1" applyFill="1" applyBorder="1" applyAlignment="1" applyProtection="1">
      <alignment horizontal="center" vertical="center"/>
    </xf>
    <xf numFmtId="0" fontId="12" fillId="0" borderId="5" xfId="5" applyFont="1" applyFill="1" applyBorder="1" applyAlignment="1" applyProtection="1">
      <alignment horizontal="center" vertical="center"/>
    </xf>
    <xf numFmtId="0" fontId="12" fillId="0" borderId="63" xfId="5" applyFont="1" applyFill="1" applyBorder="1" applyAlignment="1" applyProtection="1">
      <alignment horizontal="center" vertical="center"/>
    </xf>
    <xf numFmtId="0" fontId="26" fillId="0" borderId="64" xfId="5" applyFont="1" applyFill="1" applyBorder="1" applyAlignment="1" applyProtection="1">
      <alignment horizontal="left" vertical="center"/>
    </xf>
    <xf numFmtId="0" fontId="26" fillId="0" borderId="65" xfId="5" applyFont="1" applyFill="1" applyBorder="1" applyAlignment="1" applyProtection="1">
      <alignment horizontal="left" vertical="center"/>
    </xf>
    <xf numFmtId="38" fontId="12" fillId="0" borderId="28" xfId="1" applyNumberFormat="1" applyFont="1" applyFill="1" applyBorder="1" applyAlignment="1" applyProtection="1">
      <alignment horizontal="left" vertical="center" shrinkToFit="1"/>
    </xf>
    <xf numFmtId="38" fontId="12" fillId="0" borderId="9" xfId="1" applyNumberFormat="1" applyFont="1" applyFill="1" applyBorder="1" applyAlignment="1" applyProtection="1">
      <alignment horizontal="left" vertical="center" shrinkToFit="1"/>
    </xf>
    <xf numFmtId="38" fontId="27" fillId="0" borderId="53" xfId="1" applyNumberFormat="1" applyFont="1" applyFill="1" applyBorder="1" applyAlignment="1" applyProtection="1">
      <alignment horizontal="center"/>
    </xf>
    <xf numFmtId="38" fontId="27" fillId="0" borderId="54" xfId="1" applyNumberFormat="1" applyFont="1" applyFill="1" applyBorder="1" applyAlignment="1" applyProtection="1">
      <alignment horizontal="center"/>
    </xf>
    <xf numFmtId="38" fontId="27" fillId="0" borderId="55" xfId="1" applyNumberFormat="1" applyFont="1" applyFill="1" applyBorder="1" applyAlignment="1" applyProtection="1">
      <alignment horizontal="center"/>
    </xf>
    <xf numFmtId="38" fontId="27" fillId="0" borderId="56" xfId="1" applyNumberFormat="1" applyFont="1" applyFill="1" applyBorder="1" applyAlignment="1" applyProtection="1">
      <alignment horizontal="center"/>
    </xf>
    <xf numFmtId="0" fontId="26" fillId="0" borderId="4" xfId="5" applyFont="1" applyFill="1" applyBorder="1" applyAlignment="1" applyProtection="1">
      <alignment horizontal="right" vertical="center"/>
    </xf>
    <xf numFmtId="0" fontId="26" fillId="0" borderId="0" xfId="5" applyFont="1" applyFill="1" applyBorder="1" applyAlignment="1" applyProtection="1">
      <alignment horizontal="right" vertical="center"/>
    </xf>
    <xf numFmtId="0" fontId="26" fillId="0" borderId="9" xfId="5" applyFont="1" applyFill="1" applyBorder="1" applyAlignment="1" applyProtection="1">
      <alignment horizontal="right" vertical="center"/>
    </xf>
    <xf numFmtId="38" fontId="0" fillId="0" borderId="28" xfId="1" applyNumberFormat="1" applyFont="1" applyFill="1" applyBorder="1" applyAlignment="1" applyProtection="1">
      <alignment horizontal="left" vertical="center" shrinkToFit="1"/>
    </xf>
    <xf numFmtId="38" fontId="5" fillId="4" borderId="28" xfId="1" applyNumberFormat="1" applyFont="1" applyFill="1" applyBorder="1" applyAlignment="1" applyProtection="1">
      <alignment horizontal="center" vertical="center" wrapText="1"/>
    </xf>
    <xf numFmtId="38" fontId="5" fillId="4" borderId="9" xfId="1" applyNumberFormat="1" applyFont="1" applyFill="1" applyBorder="1" applyAlignment="1" applyProtection="1">
      <alignment horizontal="center" vertical="center" wrapText="1"/>
    </xf>
    <xf numFmtId="0" fontId="12" fillId="0" borderId="4" xfId="5" applyFont="1" applyFill="1" applyBorder="1" applyAlignment="1" applyProtection="1">
      <alignment horizontal="left" vertical="center"/>
    </xf>
    <xf numFmtId="0" fontId="12" fillId="0" borderId="0" xfId="5" applyFont="1" applyFill="1" applyBorder="1" applyAlignment="1" applyProtection="1">
      <alignment horizontal="left" vertical="center"/>
    </xf>
    <xf numFmtId="0" fontId="30" fillId="4" borderId="28" xfId="4" applyFont="1" applyFill="1" applyBorder="1" applyAlignment="1" applyProtection="1">
      <alignment horizontal="center" vertical="center" wrapText="1"/>
    </xf>
    <xf numFmtId="0" fontId="30" fillId="4" borderId="9" xfId="4" applyFont="1" applyFill="1" applyBorder="1" applyAlignment="1" applyProtection="1">
      <alignment horizontal="center" vertical="center" wrapText="1"/>
    </xf>
    <xf numFmtId="0" fontId="30" fillId="4" borderId="59" xfId="4" applyFont="1" applyFill="1" applyBorder="1" applyAlignment="1" applyProtection="1">
      <alignment horizontal="center" vertical="center" wrapText="1"/>
    </xf>
    <xf numFmtId="0" fontId="30" fillId="4" borderId="60" xfId="4" applyFont="1" applyFill="1" applyBorder="1" applyAlignment="1" applyProtection="1">
      <alignment horizontal="center" vertical="center" wrapText="1"/>
    </xf>
    <xf numFmtId="0" fontId="12" fillId="0" borderId="4" xfId="5" applyFill="1" applyBorder="1" applyAlignment="1" applyProtection="1">
      <alignment horizontal="center" vertical="center"/>
    </xf>
    <xf numFmtId="0" fontId="12" fillId="0" borderId="0" xfId="5" applyFont="1" applyFill="1" applyBorder="1" applyAlignment="1" applyProtection="1">
      <alignment horizontal="center" vertical="center"/>
    </xf>
    <xf numFmtId="0" fontId="12" fillId="0" borderId="9" xfId="5" applyFont="1" applyFill="1" applyBorder="1" applyAlignment="1" applyProtection="1">
      <alignment horizontal="center" vertical="center"/>
    </xf>
    <xf numFmtId="0" fontId="26" fillId="0" borderId="4" xfId="5" applyFont="1" applyFill="1" applyBorder="1" applyAlignment="1" applyProtection="1">
      <alignment horizontal="center" vertical="center"/>
    </xf>
    <xf numFmtId="0" fontId="26" fillId="0" borderId="0" xfId="5" applyFont="1" applyFill="1" applyBorder="1" applyAlignment="1" applyProtection="1">
      <alignment horizontal="center" vertical="center"/>
    </xf>
    <xf numFmtId="0" fontId="26" fillId="0" borderId="9" xfId="5" applyFont="1" applyFill="1" applyBorder="1" applyAlignment="1" applyProtection="1">
      <alignment horizontal="center" vertical="center"/>
    </xf>
    <xf numFmtId="0" fontId="12" fillId="0" borderId="6" xfId="5" applyFill="1" applyBorder="1" applyAlignment="1" applyProtection="1">
      <alignment horizontal="center" vertical="center"/>
    </xf>
    <xf numFmtId="0" fontId="12" fillId="0" borderId="7" xfId="5" applyFont="1" applyFill="1" applyBorder="1" applyAlignment="1" applyProtection="1">
      <alignment horizontal="center" vertical="center"/>
    </xf>
    <xf numFmtId="0" fontId="12" fillId="0" borderId="11" xfId="5" applyFont="1" applyFill="1" applyBorder="1" applyAlignment="1" applyProtection="1">
      <alignment horizontal="center" vertical="center"/>
    </xf>
    <xf numFmtId="0" fontId="12" fillId="0" borderId="26" xfId="5" applyFont="1" applyFill="1" applyBorder="1" applyAlignment="1" applyProtection="1">
      <alignment horizontal="center" vertical="center"/>
    </xf>
    <xf numFmtId="0" fontId="12" fillId="0" borderId="3" xfId="5" applyFill="1" applyBorder="1" applyAlignment="1" applyProtection="1">
      <alignment horizontal="center" vertical="center" wrapText="1"/>
    </xf>
    <xf numFmtId="0" fontId="12" fillId="0" borderId="12" xfId="5" applyFont="1" applyFill="1" applyBorder="1" applyAlignment="1" applyProtection="1">
      <alignment horizontal="center" vertical="center" wrapText="1"/>
    </xf>
    <xf numFmtId="0" fontId="12" fillId="0" borderId="8" xfId="5" applyFont="1" applyFill="1" applyBorder="1" applyAlignment="1" applyProtection="1">
      <alignment horizontal="center" vertical="center" wrapText="1"/>
    </xf>
    <xf numFmtId="38" fontId="12" fillId="0" borderId="52" xfId="1" applyNumberFormat="1" applyFont="1" applyFill="1" applyBorder="1" applyAlignment="1" applyProtection="1">
      <alignment horizontal="left" vertical="center" shrinkToFit="1"/>
    </xf>
    <xf numFmtId="38" fontId="12" fillId="0" borderId="8" xfId="1" applyNumberFormat="1" applyFont="1" applyFill="1" applyBorder="1" applyAlignment="1" applyProtection="1">
      <alignment horizontal="left" vertical="center" shrinkToFit="1"/>
    </xf>
    <xf numFmtId="0" fontId="12" fillId="0" borderId="2" xfId="5" applyFill="1" applyBorder="1" applyAlignment="1" applyProtection="1">
      <alignment horizontal="left" vertical="center" shrinkToFit="1"/>
    </xf>
    <xf numFmtId="0" fontId="12" fillId="0" borderId="2" xfId="5" applyFont="1" applyFill="1" applyBorder="1" applyAlignment="1" applyProtection="1">
      <alignment horizontal="left" vertical="center" shrinkToFit="1"/>
    </xf>
    <xf numFmtId="0" fontId="12" fillId="0" borderId="3" xfId="5" applyFill="1" applyBorder="1" applyAlignment="1" applyProtection="1">
      <alignment horizontal="left"/>
    </xf>
    <xf numFmtId="0" fontId="12" fillId="0" borderId="12" xfId="5" applyFont="1" applyFill="1" applyBorder="1" applyAlignment="1" applyProtection="1">
      <alignment horizontal="left"/>
    </xf>
    <xf numFmtId="0" fontId="12" fillId="0" borderId="8" xfId="5" applyFont="1" applyFill="1" applyBorder="1" applyAlignment="1" applyProtection="1">
      <alignment horizontal="left"/>
    </xf>
    <xf numFmtId="0" fontId="12" fillId="9" borderId="4" xfId="5" applyFill="1" applyBorder="1" applyAlignment="1" applyProtection="1">
      <alignment horizontal="left" vertical="top" wrapText="1"/>
    </xf>
    <xf numFmtId="0" fontId="12" fillId="9" borderId="0" xfId="5" applyFont="1" applyFill="1" applyBorder="1" applyAlignment="1" applyProtection="1">
      <alignment horizontal="left" vertical="top" wrapText="1"/>
    </xf>
    <xf numFmtId="0" fontId="12" fillId="9" borderId="9" xfId="5" applyFont="1" applyFill="1" applyBorder="1" applyAlignment="1" applyProtection="1">
      <alignment horizontal="left" vertical="top" wrapText="1"/>
    </xf>
    <xf numFmtId="0" fontId="12" fillId="9" borderId="4" xfId="5" applyFont="1" applyFill="1" applyBorder="1" applyAlignment="1" applyProtection="1">
      <alignment horizontal="left" vertical="top" wrapText="1"/>
    </xf>
    <xf numFmtId="0" fontId="12" fillId="9" borderId="5" xfId="5" applyFont="1" applyFill="1" applyBorder="1" applyAlignment="1" applyProtection="1">
      <alignment horizontal="left" vertical="top" wrapText="1"/>
    </xf>
    <xf numFmtId="0" fontId="12" fillId="9" borderId="2" xfId="5" applyFont="1" applyFill="1" applyBorder="1" applyAlignment="1" applyProtection="1">
      <alignment horizontal="left" vertical="top" wrapText="1"/>
    </xf>
    <xf numFmtId="0" fontId="12" fillId="9" borderId="10" xfId="5" applyFont="1" applyFill="1" applyBorder="1" applyAlignment="1" applyProtection="1">
      <alignment horizontal="left" vertical="top" wrapText="1"/>
    </xf>
    <xf numFmtId="0" fontId="12" fillId="0" borderId="2" xfId="5" applyFill="1" applyBorder="1" applyAlignment="1" applyProtection="1">
      <alignment horizontal="left"/>
    </xf>
    <xf numFmtId="0" fontId="12" fillId="0" borderId="2" xfId="5" applyFont="1" applyFill="1" applyBorder="1" applyAlignment="1" applyProtection="1">
      <alignment horizontal="left"/>
    </xf>
    <xf numFmtId="38" fontId="12" fillId="9" borderId="0" xfId="2" applyFont="1" applyFill="1" applyAlignment="1" applyProtection="1">
      <alignment horizontal="left" vertical="center" shrinkToFit="1"/>
    </xf>
    <xf numFmtId="0" fontId="42" fillId="0" borderId="0" xfId="5" applyFont="1" applyFill="1" applyAlignment="1" applyProtection="1">
      <alignment horizontal="center" vertical="center"/>
    </xf>
    <xf numFmtId="0" fontId="12" fillId="0" borderId="0" xfId="5" applyFill="1" applyAlignment="1" applyProtection="1">
      <alignment horizontal="right" vertical="center"/>
    </xf>
    <xf numFmtId="0" fontId="12" fillId="0" borderId="0" xfId="5" applyFont="1" applyFill="1" applyAlignment="1" applyProtection="1">
      <alignment horizontal="right" vertical="center"/>
    </xf>
    <xf numFmtId="0" fontId="12" fillId="0" borderId="9" xfId="5" applyFont="1" applyFill="1" applyBorder="1" applyAlignment="1" applyProtection="1">
      <alignment horizontal="right" vertical="center"/>
    </xf>
    <xf numFmtId="182" fontId="43" fillId="9" borderId="6" xfId="2" applyNumberFormat="1" applyFont="1" applyFill="1" applyBorder="1" applyAlignment="1" applyProtection="1">
      <alignment horizontal="right" vertical="center" shrinkToFit="1"/>
    </xf>
    <xf numFmtId="182" fontId="43" fillId="9" borderId="7" xfId="2" applyNumberFormat="1" applyFont="1" applyFill="1" applyBorder="1" applyAlignment="1" applyProtection="1">
      <alignment horizontal="right" vertical="center" shrinkToFit="1"/>
    </xf>
    <xf numFmtId="182" fontId="43" fillId="9" borderId="11" xfId="2" applyNumberFormat="1" applyFont="1" applyFill="1" applyBorder="1" applyAlignment="1" applyProtection="1">
      <alignment horizontal="right" vertical="center" shrinkToFit="1"/>
    </xf>
    <xf numFmtId="0" fontId="41" fillId="0" borderId="0" xfId="5" applyFont="1" applyFill="1" applyAlignment="1" applyProtection="1">
      <alignment horizontal="left"/>
    </xf>
    <xf numFmtId="0" fontId="12" fillId="0" borderId="0" xfId="5" applyFont="1" applyFill="1" applyAlignment="1" applyProtection="1">
      <alignment horizontal="right"/>
    </xf>
    <xf numFmtId="0" fontId="12" fillId="0" borderId="0" xfId="5" applyFont="1" applyFill="1" applyAlignment="1" applyProtection="1">
      <alignment horizontal="center"/>
    </xf>
    <xf numFmtId="0" fontId="12" fillId="0" borderId="0" xfId="5" applyFill="1" applyAlignment="1" applyProtection="1">
      <alignment horizontal="left"/>
    </xf>
    <xf numFmtId="0" fontId="12" fillId="0" borderId="0" xfId="5" applyFont="1" applyFill="1" applyAlignment="1" applyProtection="1">
      <alignment horizontal="left"/>
    </xf>
    <xf numFmtId="0" fontId="12" fillId="9" borderId="0" xfId="5" applyFill="1" applyAlignment="1" applyProtection="1">
      <alignment horizontal="center"/>
    </xf>
    <xf numFmtId="0" fontId="41" fillId="0" borderId="0" xfId="5" applyFont="1" applyFill="1" applyAlignment="1" applyProtection="1">
      <alignment horizontal="left" vertical="center"/>
    </xf>
    <xf numFmtId="38" fontId="27" fillId="0" borderId="57" xfId="2" applyFont="1" applyFill="1" applyBorder="1" applyAlignment="1">
      <alignment horizontal="right" vertical="center" shrinkToFit="1"/>
    </xf>
    <xf numFmtId="38" fontId="27" fillId="0" borderId="14" xfId="2" applyFont="1" applyFill="1" applyBorder="1" applyAlignment="1">
      <alignment horizontal="right" vertical="center" shrinkToFit="1"/>
    </xf>
    <xf numFmtId="0" fontId="26" fillId="0" borderId="58" xfId="5" applyFont="1" applyFill="1" applyBorder="1" applyAlignment="1">
      <alignment horizontal="left" vertical="center" shrinkToFit="1"/>
    </xf>
    <xf numFmtId="0" fontId="26" fillId="0" borderId="10" xfId="5" applyFont="1" applyFill="1" applyBorder="1" applyAlignment="1">
      <alignment horizontal="left" vertical="center" shrinkToFit="1"/>
    </xf>
    <xf numFmtId="0" fontId="27" fillId="0" borderId="0" xfId="5" applyFont="1" applyFill="1" applyAlignment="1">
      <alignment horizontal="left" vertical="top" wrapText="1"/>
    </xf>
    <xf numFmtId="0" fontId="27" fillId="0" borderId="0" xfId="5" applyFont="1" applyFill="1" applyAlignment="1">
      <alignment horizontal="left" vertical="center" wrapText="1"/>
    </xf>
    <xf numFmtId="0" fontId="12" fillId="0" borderId="4" xfId="5" applyFont="1" applyFill="1" applyBorder="1" applyAlignment="1" applyProtection="1">
      <alignment horizontal="left" vertical="center" shrinkToFit="1"/>
    </xf>
    <xf numFmtId="0" fontId="12" fillId="0" borderId="0" xfId="5" applyFont="1" applyFill="1" applyBorder="1" applyAlignment="1" applyProtection="1">
      <alignment horizontal="left" vertical="center" shrinkToFit="1"/>
    </xf>
    <xf numFmtId="0" fontId="12" fillId="0" borderId="9" xfId="5" applyFont="1" applyFill="1" applyBorder="1" applyAlignment="1" applyProtection="1">
      <alignment horizontal="left" vertical="center" shrinkToFit="1"/>
    </xf>
    <xf numFmtId="38" fontId="12" fillId="0" borderId="59" xfId="1" applyNumberFormat="1" applyFont="1" applyFill="1" applyBorder="1" applyAlignment="1" applyProtection="1">
      <alignment horizontal="left" vertical="center" shrinkToFit="1"/>
    </xf>
    <xf numFmtId="38" fontId="12" fillId="0" borderId="60" xfId="1" applyNumberFormat="1" applyFont="1" applyFill="1" applyBorder="1" applyAlignment="1" applyProtection="1">
      <alignment horizontal="left" vertical="center" shrinkToFit="1"/>
    </xf>
    <xf numFmtId="0" fontId="12" fillId="0" borderId="61" xfId="5" applyFont="1" applyFill="1" applyBorder="1" applyAlignment="1">
      <alignment horizontal="center" vertical="center" shrinkToFit="1"/>
    </xf>
    <xf numFmtId="0" fontId="12" fillId="0" borderId="62" xfId="5" applyFont="1" applyFill="1" applyBorder="1" applyAlignment="1">
      <alignment horizontal="center" vertical="center" shrinkToFit="1"/>
    </xf>
    <xf numFmtId="0" fontId="12" fillId="0" borderId="5" xfId="5" applyFont="1" applyFill="1" applyBorder="1" applyAlignment="1">
      <alignment horizontal="center" vertical="center" shrinkToFit="1"/>
    </xf>
    <xf numFmtId="0" fontId="12" fillId="0" borderId="63" xfId="5" applyFont="1" applyFill="1" applyBorder="1" applyAlignment="1">
      <alignment horizontal="center" vertical="center" shrinkToFit="1"/>
    </xf>
    <xf numFmtId="0" fontId="26" fillId="0" borderId="64" xfId="5" applyFont="1" applyFill="1" applyBorder="1" applyAlignment="1">
      <alignment horizontal="left" vertical="center" shrinkToFit="1"/>
    </xf>
    <xf numFmtId="0" fontId="26" fillId="0" borderId="65" xfId="5" applyFont="1" applyFill="1" applyBorder="1" applyAlignment="1">
      <alignment horizontal="left" vertical="center" shrinkToFit="1"/>
    </xf>
    <xf numFmtId="38" fontId="27" fillId="0" borderId="66" xfId="1" applyNumberFormat="1" applyFont="1" applyFill="1" applyBorder="1" applyAlignment="1" applyProtection="1">
      <alignment horizontal="center" shrinkToFit="1"/>
    </xf>
    <xf numFmtId="38" fontId="27" fillId="0" borderId="67" xfId="1" applyNumberFormat="1" applyFont="1" applyFill="1" applyBorder="1" applyAlignment="1" applyProtection="1">
      <alignment horizontal="center" shrinkToFit="1"/>
    </xf>
    <xf numFmtId="38" fontId="27" fillId="0" borderId="55" xfId="1" applyNumberFormat="1" applyFont="1" applyFill="1" applyBorder="1" applyAlignment="1" applyProtection="1">
      <alignment horizontal="center" shrinkToFit="1"/>
    </xf>
    <xf numFmtId="38" fontId="27" fillId="0" borderId="56" xfId="1" applyNumberFormat="1" applyFont="1" applyFill="1" applyBorder="1" applyAlignment="1" applyProtection="1">
      <alignment horizontal="center" shrinkToFit="1"/>
    </xf>
    <xf numFmtId="0" fontId="12" fillId="0" borderId="6" xfId="5" applyFill="1" applyBorder="1" applyAlignment="1">
      <alignment horizontal="center" vertical="center"/>
    </xf>
    <xf numFmtId="0" fontId="12" fillId="0" borderId="7" xfId="5" applyFill="1" applyBorder="1" applyAlignment="1">
      <alignment horizontal="center" vertical="center"/>
    </xf>
    <xf numFmtId="0" fontId="12" fillId="0" borderId="11" xfId="5" applyFill="1" applyBorder="1" applyAlignment="1">
      <alignment horizontal="center" vertical="center"/>
    </xf>
    <xf numFmtId="0" fontId="12" fillId="0" borderId="26" xfId="5" applyFont="1" applyFill="1" applyBorder="1" applyAlignment="1">
      <alignment horizontal="center" vertical="center"/>
    </xf>
    <xf numFmtId="0" fontId="12" fillId="0" borderId="11" xfId="5" applyFont="1" applyFill="1" applyBorder="1" applyAlignment="1">
      <alignment horizontal="center" vertical="center"/>
    </xf>
    <xf numFmtId="0" fontId="12" fillId="0" borderId="3" xfId="5" applyFont="1" applyFill="1" applyBorder="1" applyAlignment="1" applyProtection="1">
      <alignment horizontal="left" vertical="center" shrinkToFit="1"/>
    </xf>
    <xf numFmtId="0" fontId="12" fillId="0" borderId="12" xfId="5" applyFont="1" applyFill="1" applyBorder="1" applyAlignment="1" applyProtection="1">
      <alignment horizontal="left" vertical="center" shrinkToFit="1"/>
    </xf>
    <xf numFmtId="0" fontId="12" fillId="0" borderId="8" xfId="5" applyFont="1" applyFill="1" applyBorder="1" applyAlignment="1" applyProtection="1">
      <alignment horizontal="left" vertical="center" shrinkToFit="1"/>
    </xf>
    <xf numFmtId="0" fontId="12" fillId="0" borderId="2" xfId="5" applyFill="1" applyBorder="1" applyAlignment="1">
      <alignment horizontal="left" vertical="center" shrinkToFit="1"/>
    </xf>
    <xf numFmtId="0" fontId="12" fillId="0" borderId="3" xfId="5" applyFill="1" applyBorder="1" applyAlignment="1">
      <alignment horizontal="left"/>
    </xf>
    <xf numFmtId="0" fontId="12" fillId="0" borderId="12" xfId="5" applyFill="1" applyBorder="1" applyAlignment="1">
      <alignment horizontal="left"/>
    </xf>
    <xf numFmtId="0" fontId="12" fillId="0" borderId="8" xfId="5" applyFill="1" applyBorder="1" applyAlignment="1">
      <alignment horizontal="left"/>
    </xf>
    <xf numFmtId="0" fontId="12" fillId="14" borderId="4" xfId="5" applyFont="1" applyFill="1" applyBorder="1" applyAlignment="1" applyProtection="1">
      <alignment horizontal="left" vertical="top" wrapText="1"/>
      <protection locked="0"/>
    </xf>
    <xf numFmtId="0" fontId="12" fillId="14" borderId="0" xfId="5" applyFont="1" applyFill="1" applyBorder="1" applyAlignment="1" applyProtection="1">
      <alignment horizontal="left" vertical="top" wrapText="1"/>
      <protection locked="0"/>
    </xf>
    <xf numFmtId="0" fontId="12" fillId="14" borderId="9" xfId="5" applyFont="1" applyFill="1" applyBorder="1" applyAlignment="1" applyProtection="1">
      <alignment horizontal="left" vertical="top" wrapText="1"/>
      <protection locked="0"/>
    </xf>
    <xf numFmtId="0" fontId="12" fillId="14" borderId="5" xfId="5" applyFont="1" applyFill="1" applyBorder="1" applyAlignment="1" applyProtection="1">
      <alignment horizontal="left" vertical="top" wrapText="1"/>
      <protection locked="0"/>
    </xf>
    <xf numFmtId="0" fontId="12" fillId="14" borderId="2" xfId="5" applyFont="1" applyFill="1" applyBorder="1" applyAlignment="1" applyProtection="1">
      <alignment horizontal="left" vertical="top" wrapText="1"/>
      <protection locked="0"/>
    </xf>
    <xf numFmtId="0" fontId="12" fillId="14" borderId="10" xfId="5" applyFont="1" applyFill="1" applyBorder="1" applyAlignment="1" applyProtection="1">
      <alignment horizontal="left" vertical="top" wrapText="1"/>
      <protection locked="0"/>
    </xf>
    <xf numFmtId="0" fontId="12" fillId="0" borderId="2" xfId="5" applyFill="1" applyBorder="1" applyAlignment="1">
      <alignment horizontal="left"/>
    </xf>
    <xf numFmtId="38" fontId="12" fillId="14" borderId="0" xfId="2" applyFont="1" applyFill="1" applyAlignment="1" applyProtection="1">
      <alignment horizontal="left" vertical="center" shrinkToFit="1"/>
      <protection locked="0"/>
    </xf>
    <xf numFmtId="0" fontId="21" fillId="0" borderId="0" xfId="5" applyFont="1" applyFill="1" applyAlignment="1">
      <alignment horizontal="center" vertical="center"/>
    </xf>
    <xf numFmtId="0" fontId="12" fillId="0" borderId="0" xfId="5" applyFill="1" applyAlignment="1">
      <alignment horizontal="right" vertical="center"/>
    </xf>
    <xf numFmtId="0" fontId="12" fillId="0" borderId="9" xfId="5" applyFill="1" applyBorder="1" applyAlignment="1">
      <alignment horizontal="right" vertical="center"/>
    </xf>
    <xf numFmtId="181" fontId="22" fillId="14" borderId="6" xfId="2" applyNumberFormat="1" applyFont="1" applyFill="1" applyBorder="1" applyAlignment="1" applyProtection="1">
      <alignment horizontal="right" vertical="center" shrinkToFit="1"/>
      <protection locked="0"/>
    </xf>
    <xf numFmtId="181" fontId="22" fillId="14" borderId="11" xfId="2" applyNumberFormat="1" applyFont="1" applyFill="1" applyBorder="1" applyAlignment="1" applyProtection="1">
      <alignment horizontal="right" vertical="center" shrinkToFit="1"/>
      <protection locked="0"/>
    </xf>
    <xf numFmtId="49" fontId="12" fillId="0" borderId="0" xfId="5" applyNumberFormat="1" applyFill="1" applyAlignment="1">
      <alignment horizontal="right"/>
    </xf>
    <xf numFmtId="0" fontId="12" fillId="0" borderId="0" xfId="5" applyFont="1" applyFill="1" applyAlignment="1">
      <alignment horizontal="center"/>
    </xf>
    <xf numFmtId="0" fontId="12" fillId="0" borderId="0" xfId="5" applyFill="1" applyAlignment="1">
      <alignment horizontal="left"/>
    </xf>
    <xf numFmtId="0" fontId="12" fillId="0" borderId="0" xfId="5" applyFont="1" applyFill="1" applyAlignment="1">
      <alignment horizontal="right"/>
    </xf>
    <xf numFmtId="0" fontId="14" fillId="9" borderId="68" xfId="6" applyFont="1" applyFill="1" applyBorder="1" applyAlignment="1">
      <alignment horizontal="left" vertical="top" wrapText="1"/>
    </xf>
    <xf numFmtId="0" fontId="14" fillId="9" borderId="69" xfId="6" applyFont="1" applyFill="1" applyBorder="1" applyAlignment="1">
      <alignment horizontal="left" vertical="top" wrapText="1"/>
    </xf>
    <xf numFmtId="0" fontId="14" fillId="9" borderId="70" xfId="6" applyFont="1" applyFill="1" applyBorder="1" applyAlignment="1">
      <alignment horizontal="left" vertical="top" wrapText="1"/>
    </xf>
    <xf numFmtId="0" fontId="14" fillId="9" borderId="28" xfId="6" applyFont="1" applyFill="1" applyBorder="1" applyAlignment="1">
      <alignment horizontal="left" vertical="top" wrapText="1"/>
    </xf>
    <xf numFmtId="0" fontId="14" fillId="9" borderId="0" xfId="6" applyFont="1" applyFill="1" applyBorder="1" applyAlignment="1">
      <alignment horizontal="left" vertical="top" wrapText="1"/>
    </xf>
    <xf numFmtId="0" fontId="14" fillId="9" borderId="71" xfId="6" applyFont="1" applyFill="1" applyBorder="1" applyAlignment="1">
      <alignment horizontal="left" vertical="top" wrapText="1"/>
    </xf>
    <xf numFmtId="0" fontId="14" fillId="9" borderId="59" xfId="6" applyFont="1" applyFill="1" applyBorder="1" applyAlignment="1">
      <alignment horizontal="left" vertical="top" wrapText="1"/>
    </xf>
    <xf numFmtId="0" fontId="14" fillId="9" borderId="29" xfId="6" applyFont="1" applyFill="1" applyBorder="1" applyAlignment="1">
      <alignment horizontal="left" vertical="top" wrapText="1"/>
    </xf>
    <xf numFmtId="0" fontId="14" fillId="9" borderId="72" xfId="6" applyFont="1" applyFill="1" applyBorder="1" applyAlignment="1">
      <alignment horizontal="left" vertical="top" wrapText="1"/>
    </xf>
    <xf numFmtId="0" fontId="15" fillId="0" borderId="49" xfId="6" applyFont="1" applyFill="1" applyBorder="1" applyAlignment="1" applyProtection="1">
      <alignment horizontal="center" vertical="center"/>
      <protection locked="0"/>
    </xf>
    <xf numFmtId="0" fontId="15" fillId="0" borderId="50" xfId="6" applyFont="1" applyFill="1" applyBorder="1" applyAlignment="1" applyProtection="1">
      <alignment horizontal="center" vertical="center"/>
      <protection locked="0"/>
    </xf>
    <xf numFmtId="0" fontId="15" fillId="0" borderId="51" xfId="6" applyFont="1" applyFill="1" applyBorder="1" applyAlignment="1" applyProtection="1">
      <alignment horizontal="center" vertical="center"/>
      <protection locked="0"/>
    </xf>
    <xf numFmtId="0" fontId="32" fillId="0" borderId="14" xfId="6" applyFont="1" applyFill="1" applyBorder="1" applyAlignment="1" applyProtection="1">
      <alignment horizontal="center" vertical="center"/>
      <protection locked="0"/>
    </xf>
    <xf numFmtId="0" fontId="10" fillId="0" borderId="14" xfId="6" applyFont="1" applyBorder="1" applyAlignment="1" applyProtection="1">
      <alignment horizontal="center" vertical="center"/>
      <protection locked="0"/>
    </xf>
    <xf numFmtId="181" fontId="11" fillId="0" borderId="49" xfId="6" applyNumberFormat="1" applyFont="1" applyBorder="1" applyAlignment="1" applyProtection="1">
      <alignment horizontal="center" vertical="center"/>
      <protection locked="0"/>
    </xf>
    <xf numFmtId="181" fontId="11" fillId="0" borderId="51" xfId="6" applyNumberFormat="1" applyFont="1" applyBorder="1" applyAlignment="1" applyProtection="1">
      <alignment horizontal="center" vertical="center"/>
      <protection locked="0"/>
    </xf>
    <xf numFmtId="0" fontId="15" fillId="0" borderId="24" xfId="6" applyFont="1" applyFill="1" applyBorder="1" applyAlignment="1" applyProtection="1">
      <alignment horizontal="center" vertical="center"/>
      <protection locked="0"/>
    </xf>
    <xf numFmtId="0" fontId="15" fillId="0" borderId="25" xfId="6" applyFont="1" applyFill="1" applyBorder="1" applyAlignment="1" applyProtection="1">
      <alignment horizontal="center" vertical="center"/>
      <protection locked="0"/>
    </xf>
    <xf numFmtId="0" fontId="15" fillId="0" borderId="27" xfId="6" applyFont="1" applyFill="1" applyBorder="1" applyAlignment="1" applyProtection="1">
      <alignment horizontal="center" vertical="center"/>
      <protection locked="0"/>
    </xf>
    <xf numFmtId="0" fontId="32" fillId="0" borderId="22" xfId="6" applyFont="1" applyFill="1" applyBorder="1" applyAlignment="1" applyProtection="1">
      <alignment horizontal="center" vertical="center"/>
      <protection locked="0"/>
    </xf>
    <xf numFmtId="0" fontId="10" fillId="0" borderId="22" xfId="6" applyFont="1" applyBorder="1" applyAlignment="1" applyProtection="1">
      <alignment horizontal="center" vertical="center"/>
      <protection locked="0"/>
    </xf>
    <xf numFmtId="181" fontId="11" fillId="0" borderId="24" xfId="6" applyNumberFormat="1" applyFont="1" applyBorder="1" applyAlignment="1" applyProtection="1">
      <alignment horizontal="center" vertical="center"/>
      <protection locked="0"/>
    </xf>
    <xf numFmtId="181" fontId="11" fillId="0" borderId="27" xfId="6" applyNumberFormat="1" applyFont="1" applyBorder="1" applyAlignment="1" applyProtection="1">
      <alignment horizontal="center" vertical="center"/>
      <protection locked="0"/>
    </xf>
    <xf numFmtId="0" fontId="15" fillId="15" borderId="24" xfId="6" applyFont="1" applyFill="1" applyBorder="1" applyAlignment="1" applyProtection="1">
      <alignment horizontal="center" vertical="center"/>
      <protection locked="0"/>
    </xf>
    <xf numFmtId="0" fontId="15" fillId="15" borderId="25" xfId="6" applyFont="1" applyFill="1" applyBorder="1" applyAlignment="1" applyProtection="1">
      <alignment horizontal="center" vertical="center"/>
      <protection locked="0"/>
    </xf>
    <xf numFmtId="0" fontId="15" fillId="15" borderId="27" xfId="6" applyFont="1" applyFill="1" applyBorder="1" applyAlignment="1" applyProtection="1">
      <alignment horizontal="center" vertical="center"/>
      <protection locked="0"/>
    </xf>
    <xf numFmtId="0" fontId="32" fillId="15" borderId="22" xfId="6" applyFont="1" applyFill="1" applyBorder="1" applyAlignment="1" applyProtection="1">
      <alignment horizontal="center" vertical="center"/>
      <protection locked="0"/>
    </xf>
    <xf numFmtId="0" fontId="10" fillId="15" borderId="22" xfId="6" applyFont="1" applyFill="1" applyBorder="1" applyAlignment="1" applyProtection="1">
      <alignment horizontal="center" vertical="center"/>
      <protection locked="0"/>
    </xf>
    <xf numFmtId="181" fontId="11" fillId="15" borderId="24" xfId="6" applyNumberFormat="1" applyFont="1" applyFill="1" applyBorder="1" applyAlignment="1" applyProtection="1">
      <alignment horizontal="center" vertical="center"/>
      <protection locked="0"/>
    </xf>
    <xf numFmtId="181" fontId="11" fillId="15" borderId="27" xfId="6" applyNumberFormat="1" applyFont="1" applyFill="1" applyBorder="1" applyAlignment="1" applyProtection="1">
      <alignment horizontal="center" vertical="center"/>
      <protection locked="0"/>
    </xf>
    <xf numFmtId="0" fontId="7" fillId="19" borderId="0" xfId="6" applyFont="1" applyFill="1" applyBorder="1" applyAlignment="1" applyProtection="1">
      <alignment horizontal="left" vertical="center"/>
    </xf>
    <xf numFmtId="180" fontId="14" fillId="5" borderId="0" xfId="6" applyNumberFormat="1" applyFont="1" applyFill="1" applyBorder="1" applyAlignment="1" applyProtection="1">
      <alignment horizontal="center" vertical="center" justifyLastLine="1"/>
    </xf>
    <xf numFmtId="0" fontId="14" fillId="9" borderId="0" xfId="6" applyFont="1" applyFill="1" applyBorder="1" applyAlignment="1" applyProtection="1">
      <alignment horizontal="center" vertical="center"/>
      <protection locked="0"/>
    </xf>
    <xf numFmtId="0" fontId="15" fillId="0" borderId="0" xfId="6" applyFont="1" applyFill="1" applyBorder="1" applyAlignment="1" applyProtection="1">
      <alignment horizontal="center" vertical="center"/>
    </xf>
    <xf numFmtId="0" fontId="10" fillId="9" borderId="1" xfId="6" applyFont="1" applyFill="1" applyBorder="1" applyAlignment="1" applyProtection="1">
      <alignment horizontal="center" vertical="center"/>
    </xf>
    <xf numFmtId="0" fontId="11" fillId="9" borderId="6" xfId="6" applyFont="1" applyFill="1" applyBorder="1" applyAlignment="1" applyProtection="1">
      <alignment horizontal="center" vertical="center"/>
    </xf>
    <xf numFmtId="0" fontId="11" fillId="9" borderId="7" xfId="6" applyFont="1" applyFill="1" applyBorder="1" applyAlignment="1" applyProtection="1">
      <alignment horizontal="center" vertical="center"/>
    </xf>
    <xf numFmtId="0" fontId="15" fillId="15" borderId="46" xfId="6" applyFont="1" applyFill="1" applyBorder="1" applyAlignment="1" applyProtection="1">
      <alignment horizontal="center" vertical="center"/>
      <protection locked="0"/>
    </xf>
    <xf numFmtId="0" fontId="15" fillId="15" borderId="47" xfId="6" applyFont="1" applyFill="1" applyBorder="1" applyAlignment="1" applyProtection="1">
      <alignment horizontal="center" vertical="center"/>
      <protection locked="0"/>
    </xf>
    <xf numFmtId="0" fontId="15" fillId="15" borderId="48" xfId="6" applyFont="1" applyFill="1" applyBorder="1" applyAlignment="1" applyProtection="1">
      <alignment horizontal="center" vertical="center"/>
      <protection locked="0"/>
    </xf>
    <xf numFmtId="0" fontId="32" fillId="15" borderId="13" xfId="6" applyFont="1" applyFill="1" applyBorder="1" applyAlignment="1" applyProtection="1">
      <alignment horizontal="center" vertical="center"/>
      <protection locked="0"/>
    </xf>
    <xf numFmtId="0" fontId="10" fillId="15" borderId="13" xfId="6" applyFont="1" applyFill="1" applyBorder="1" applyAlignment="1" applyProtection="1">
      <alignment horizontal="center" vertical="center"/>
      <protection locked="0"/>
    </xf>
    <xf numFmtId="181" fontId="11" fillId="15" borderId="46" xfId="6" applyNumberFormat="1" applyFont="1" applyFill="1" applyBorder="1" applyAlignment="1" applyProtection="1">
      <alignment horizontal="center" vertical="center"/>
      <protection locked="0"/>
    </xf>
    <xf numFmtId="181" fontId="11" fillId="15" borderId="47" xfId="6" applyNumberFormat="1" applyFont="1" applyFill="1" applyBorder="1" applyAlignment="1" applyProtection="1">
      <alignment horizontal="center" vertical="center"/>
      <protection locked="0"/>
    </xf>
    <xf numFmtId="0" fontId="14" fillId="9" borderId="68" xfId="6" applyFont="1" applyFill="1" applyBorder="1" applyAlignment="1" applyProtection="1">
      <alignment horizontal="left" vertical="top" wrapText="1"/>
    </xf>
    <xf numFmtId="0" fontId="14" fillId="9" borderId="69" xfId="6" applyFont="1" applyFill="1" applyBorder="1" applyAlignment="1" applyProtection="1">
      <alignment horizontal="left" vertical="top" wrapText="1"/>
    </xf>
    <xf numFmtId="0" fontId="14" fillId="9" borderId="70" xfId="6" applyFont="1" applyFill="1" applyBorder="1" applyAlignment="1" applyProtection="1">
      <alignment horizontal="left" vertical="top" wrapText="1"/>
    </xf>
    <xf numFmtId="0" fontId="14" fillId="9" borderId="28" xfId="6" applyFont="1" applyFill="1" applyBorder="1" applyAlignment="1" applyProtection="1">
      <alignment horizontal="left" vertical="top" wrapText="1"/>
    </xf>
    <xf numFmtId="0" fontId="14" fillId="9" borderId="0" xfId="6" applyFont="1" applyFill="1" applyBorder="1" applyAlignment="1" applyProtection="1">
      <alignment horizontal="left" vertical="top" wrapText="1"/>
    </xf>
    <xf numFmtId="0" fontId="14" fillId="9" borderId="71" xfId="6" applyFont="1" applyFill="1" applyBorder="1" applyAlignment="1" applyProtection="1">
      <alignment horizontal="left" vertical="top" wrapText="1"/>
    </xf>
    <xf numFmtId="0" fontId="14" fillId="9" borderId="59" xfId="6" applyFont="1" applyFill="1" applyBorder="1" applyAlignment="1" applyProtection="1">
      <alignment horizontal="left" vertical="top" wrapText="1"/>
    </xf>
    <xf numFmtId="0" fontId="14" fillId="9" borderId="29" xfId="6" applyFont="1" applyFill="1" applyBorder="1" applyAlignment="1" applyProtection="1">
      <alignment horizontal="left" vertical="top" wrapText="1"/>
    </xf>
    <xf numFmtId="0" fontId="14" fillId="9" borderId="72" xfId="6" applyFont="1" applyFill="1" applyBorder="1" applyAlignment="1" applyProtection="1">
      <alignment horizontal="left" vertical="top" wrapText="1"/>
    </xf>
    <xf numFmtId="0" fontId="15" fillId="15" borderId="49" xfId="6" applyFont="1" applyFill="1" applyBorder="1" applyAlignment="1" applyProtection="1">
      <alignment horizontal="left" vertical="center"/>
      <protection locked="0"/>
    </xf>
    <xf numFmtId="0" fontId="15" fillId="15" borderId="50" xfId="6" applyFont="1" applyFill="1" applyBorder="1" applyAlignment="1" applyProtection="1">
      <alignment horizontal="left" vertical="center"/>
      <protection locked="0"/>
    </xf>
    <xf numFmtId="0" fontId="15" fillId="15" borderId="51" xfId="6" applyFont="1" applyFill="1" applyBorder="1" applyAlignment="1" applyProtection="1">
      <alignment horizontal="left" vertical="center"/>
      <protection locked="0"/>
    </xf>
    <xf numFmtId="0" fontId="15" fillId="15" borderId="24" xfId="6" applyFont="1" applyFill="1" applyBorder="1" applyAlignment="1" applyProtection="1">
      <alignment horizontal="left" vertical="center"/>
      <protection locked="0"/>
    </xf>
    <xf numFmtId="0" fontId="15" fillId="15" borderId="25" xfId="6" applyFont="1" applyFill="1" applyBorder="1" applyAlignment="1" applyProtection="1">
      <alignment horizontal="left" vertical="center"/>
      <protection locked="0"/>
    </xf>
    <xf numFmtId="0" fontId="15" fillId="15" borderId="27" xfId="6" applyFont="1" applyFill="1" applyBorder="1" applyAlignment="1" applyProtection="1">
      <alignment horizontal="left" vertical="center"/>
      <protection locked="0"/>
    </xf>
    <xf numFmtId="0" fontId="32" fillId="15" borderId="14" xfId="6" applyFont="1" applyFill="1" applyBorder="1" applyAlignment="1" applyProtection="1">
      <alignment horizontal="center" vertical="center"/>
      <protection locked="0"/>
    </xf>
    <xf numFmtId="0" fontId="10" fillId="15" borderId="14" xfId="6" applyFont="1" applyFill="1" applyBorder="1" applyAlignment="1" applyProtection="1">
      <alignment horizontal="center" vertical="center"/>
      <protection locked="0"/>
    </xf>
    <xf numFmtId="181" fontId="11" fillId="15" borderId="49" xfId="6" applyNumberFormat="1" applyFont="1" applyFill="1" applyBorder="1" applyAlignment="1" applyProtection="1">
      <alignment horizontal="center" vertical="center"/>
      <protection locked="0"/>
    </xf>
    <xf numFmtId="181" fontId="11" fillId="15" borderId="51" xfId="6" applyNumberFormat="1" applyFont="1" applyFill="1" applyBorder="1" applyAlignment="1" applyProtection="1">
      <alignment horizontal="center" vertical="center"/>
      <protection locked="0"/>
    </xf>
    <xf numFmtId="0" fontId="7" fillId="18" borderId="0" xfId="6" applyFont="1" applyFill="1" applyBorder="1" applyAlignment="1" applyProtection="1">
      <alignment horizontal="left" vertical="center"/>
    </xf>
    <xf numFmtId="0" fontId="15" fillId="15" borderId="46" xfId="6" applyFont="1" applyFill="1" applyBorder="1" applyAlignment="1" applyProtection="1">
      <alignment horizontal="left" vertical="center"/>
      <protection locked="0"/>
    </xf>
    <xf numFmtId="0" fontId="15" fillId="15" borderId="47" xfId="6" applyFont="1" applyFill="1" applyBorder="1" applyAlignment="1" applyProtection="1">
      <alignment horizontal="left" vertical="center"/>
      <protection locked="0"/>
    </xf>
    <xf numFmtId="0" fontId="15" fillId="15" borderId="48" xfId="6" applyFont="1" applyFill="1" applyBorder="1" applyAlignment="1" applyProtection="1">
      <alignment horizontal="left" vertical="center"/>
      <protection locked="0"/>
    </xf>
    <xf numFmtId="179" fontId="9" fillId="0" borderId="6" xfId="4" applyNumberFormat="1" applyFont="1" applyFill="1" applyBorder="1" applyAlignment="1" applyProtection="1">
      <alignment horizontal="left" vertical="center"/>
    </xf>
    <xf numFmtId="179" fontId="9" fillId="0" borderId="7" xfId="4" applyNumberFormat="1" applyFont="1" applyFill="1" applyBorder="1" applyAlignment="1" applyProtection="1">
      <alignment horizontal="left" vertical="center"/>
    </xf>
    <xf numFmtId="0" fontId="14" fillId="9" borderId="68" xfId="4" applyFont="1" applyFill="1" applyBorder="1" applyAlignment="1" applyProtection="1">
      <alignment horizontal="left" vertical="top" wrapText="1"/>
    </xf>
    <xf numFmtId="0" fontId="14" fillId="9" borderId="69" xfId="4" applyFont="1" applyFill="1" applyBorder="1" applyAlignment="1" applyProtection="1">
      <alignment horizontal="left" vertical="top" wrapText="1"/>
    </xf>
    <xf numFmtId="0" fontId="14" fillId="9" borderId="70" xfId="4" applyFont="1" applyFill="1" applyBorder="1" applyAlignment="1" applyProtection="1">
      <alignment horizontal="left" vertical="top" wrapText="1"/>
    </xf>
    <xf numFmtId="0" fontId="14" fillId="9" borderId="28" xfId="4" applyFont="1" applyFill="1" applyBorder="1" applyAlignment="1" applyProtection="1">
      <alignment horizontal="left" vertical="top" wrapText="1"/>
    </xf>
    <xf numFmtId="0" fontId="14" fillId="9" borderId="0" xfId="4" applyFont="1" applyFill="1" applyBorder="1" applyAlignment="1" applyProtection="1">
      <alignment horizontal="left" vertical="top" wrapText="1"/>
    </xf>
    <xf numFmtId="0" fontId="14" fillId="9" borderId="71" xfId="4" applyFont="1" applyFill="1" applyBorder="1" applyAlignment="1" applyProtection="1">
      <alignment horizontal="left" vertical="top" wrapText="1"/>
    </xf>
    <xf numFmtId="0" fontId="14" fillId="9" borderId="59" xfId="4" applyFont="1" applyFill="1" applyBorder="1" applyAlignment="1" applyProtection="1">
      <alignment horizontal="left" vertical="top" wrapText="1"/>
    </xf>
    <xf numFmtId="0" fontId="14" fillId="9" borderId="29" xfId="4" applyFont="1" applyFill="1" applyBorder="1" applyAlignment="1" applyProtection="1">
      <alignment horizontal="left" vertical="top" wrapText="1"/>
    </xf>
    <xf numFmtId="0" fontId="14" fillId="9" borderId="72" xfId="4" applyFont="1" applyFill="1" applyBorder="1" applyAlignment="1" applyProtection="1">
      <alignment horizontal="left" vertical="top" wrapText="1"/>
    </xf>
    <xf numFmtId="176" fontId="4" fillId="4" borderId="13" xfId="0" applyNumberFormat="1" applyFont="1" applyFill="1" applyBorder="1" applyAlignment="1" applyProtection="1">
      <alignment horizontal="center" vertical="center" wrapText="1" justifyLastLine="1"/>
    </xf>
    <xf numFmtId="176" fontId="4" fillId="4" borderId="14" xfId="0" applyNumberFormat="1" applyFont="1" applyFill="1" applyBorder="1" applyAlignment="1" applyProtection="1">
      <alignment horizontal="center" vertical="center" wrapText="1" justifyLastLine="1"/>
    </xf>
    <xf numFmtId="0" fontId="14" fillId="9" borderId="68" xfId="4" applyFont="1" applyFill="1" applyBorder="1" applyAlignment="1" applyProtection="1">
      <alignment horizontal="center" vertical="top" wrapText="1"/>
    </xf>
    <xf numFmtId="0" fontId="14" fillId="9" borderId="69" xfId="4" applyFont="1" applyFill="1" applyBorder="1" applyAlignment="1" applyProtection="1">
      <alignment horizontal="center" vertical="top" wrapText="1"/>
    </xf>
    <xf numFmtId="0" fontId="14" fillId="9" borderId="70" xfId="4" applyFont="1" applyFill="1" applyBorder="1" applyAlignment="1" applyProtection="1">
      <alignment horizontal="center" vertical="top" wrapText="1"/>
    </xf>
    <xf numFmtId="0" fontId="14" fillId="9" borderId="28" xfId="4" applyFont="1" applyFill="1" applyBorder="1" applyAlignment="1" applyProtection="1">
      <alignment horizontal="center" vertical="top" wrapText="1"/>
    </xf>
    <xf numFmtId="0" fontId="14" fillId="9" borderId="0" xfId="4" applyFont="1" applyFill="1" applyBorder="1" applyAlignment="1" applyProtection="1">
      <alignment horizontal="center" vertical="top" wrapText="1"/>
    </xf>
    <xf numFmtId="0" fontId="14" fillId="9" borderId="71" xfId="4" applyFont="1" applyFill="1" applyBorder="1" applyAlignment="1" applyProtection="1">
      <alignment horizontal="center" vertical="top" wrapText="1"/>
    </xf>
    <xf numFmtId="0" fontId="14" fillId="9" borderId="59" xfId="4" applyFont="1" applyFill="1" applyBorder="1" applyAlignment="1" applyProtection="1">
      <alignment horizontal="center" vertical="top" wrapText="1"/>
    </xf>
    <xf numFmtId="0" fontId="14" fillId="9" borderId="29" xfId="4" applyFont="1" applyFill="1" applyBorder="1" applyAlignment="1" applyProtection="1">
      <alignment horizontal="center" vertical="top" wrapText="1"/>
    </xf>
    <xf numFmtId="0" fontId="14" fillId="9" borderId="72" xfId="4" applyFont="1" applyFill="1" applyBorder="1" applyAlignment="1" applyProtection="1">
      <alignment horizontal="center" vertical="top" wrapText="1"/>
    </xf>
    <xf numFmtId="0" fontId="68" fillId="16" borderId="3" xfId="0" applyFont="1" applyFill="1" applyBorder="1" applyAlignment="1">
      <alignment horizontal="center" vertical="center"/>
    </xf>
    <xf numFmtId="0" fontId="68" fillId="16" borderId="4" xfId="0" applyFont="1" applyFill="1" applyBorder="1" applyAlignment="1">
      <alignment horizontal="center" vertical="center"/>
    </xf>
    <xf numFmtId="0" fontId="68" fillId="16" borderId="5" xfId="0" applyFont="1" applyFill="1" applyBorder="1" applyAlignment="1">
      <alignment horizontal="center" vertical="center"/>
    </xf>
    <xf numFmtId="49" fontId="68" fillId="16" borderId="8" xfId="0" applyNumberFormat="1" applyFont="1" applyFill="1" applyBorder="1" applyAlignment="1">
      <alignment horizontal="center" vertical="center" wrapText="1"/>
    </xf>
    <xf numFmtId="49" fontId="68" fillId="16" borderId="9" xfId="0" applyNumberFormat="1" applyFont="1" applyFill="1" applyBorder="1" applyAlignment="1">
      <alignment horizontal="center" vertical="center" wrapText="1"/>
    </xf>
    <xf numFmtId="49" fontId="68" fillId="16" borderId="10" xfId="0" applyNumberFormat="1" applyFont="1" applyFill="1" applyBorder="1" applyAlignment="1">
      <alignment horizontal="center" vertical="center" wrapText="1"/>
    </xf>
    <xf numFmtId="0" fontId="68" fillId="15" borderId="13" xfId="0" applyFont="1" applyFill="1" applyBorder="1" applyAlignment="1">
      <alignment horizontal="left" vertical="center" wrapText="1"/>
    </xf>
    <xf numFmtId="0" fontId="68" fillId="15" borderId="20" xfId="0" applyFont="1" applyFill="1" applyBorder="1" applyAlignment="1">
      <alignment horizontal="left" vertical="center" wrapText="1"/>
    </xf>
    <xf numFmtId="0" fontId="68" fillId="15" borderId="14" xfId="0" applyFont="1" applyFill="1" applyBorder="1" applyAlignment="1">
      <alignment horizontal="left" vertical="center" wrapText="1"/>
    </xf>
    <xf numFmtId="0" fontId="68" fillId="15" borderId="3" xfId="0" applyFont="1" applyFill="1" applyBorder="1" applyAlignment="1">
      <alignment horizontal="left" vertical="center" wrapText="1"/>
    </xf>
    <xf numFmtId="0" fontId="68" fillId="15" borderId="12" xfId="0" applyFont="1" applyFill="1" applyBorder="1" applyAlignment="1">
      <alignment horizontal="left" vertical="center" wrapText="1"/>
    </xf>
    <xf numFmtId="0" fontId="68" fillId="15" borderId="8" xfId="0" applyFont="1" applyFill="1" applyBorder="1" applyAlignment="1">
      <alignment horizontal="left" vertical="center" wrapText="1"/>
    </xf>
    <xf numFmtId="0" fontId="68" fillId="15" borderId="4" xfId="0" applyFont="1" applyFill="1" applyBorder="1" applyAlignment="1">
      <alignment horizontal="left" vertical="center" wrapText="1"/>
    </xf>
    <xf numFmtId="0" fontId="68" fillId="15" borderId="0" xfId="0" applyFont="1" applyFill="1" applyAlignment="1">
      <alignment horizontal="left" vertical="center" wrapText="1"/>
    </xf>
    <xf numFmtId="0" fontId="68" fillId="15" borderId="0" xfId="0" applyFont="1" applyFill="1" applyBorder="1" applyAlignment="1">
      <alignment horizontal="left" vertical="center" wrapText="1"/>
    </xf>
    <xf numFmtId="0" fontId="68" fillId="15" borderId="9" xfId="0" applyFont="1" applyFill="1" applyBorder="1" applyAlignment="1">
      <alignment horizontal="left" vertical="center" wrapText="1"/>
    </xf>
    <xf numFmtId="0" fontId="68" fillId="15" borderId="5" xfId="0" applyFont="1" applyFill="1" applyBorder="1" applyAlignment="1">
      <alignment horizontal="left" vertical="center" wrapText="1"/>
    </xf>
    <xf numFmtId="0" fontId="68" fillId="15" borderId="2" xfId="0" applyFont="1" applyFill="1" applyBorder="1" applyAlignment="1">
      <alignment horizontal="left" vertical="center" wrapText="1"/>
    </xf>
    <xf numFmtId="0" fontId="68" fillId="15" borderId="10" xfId="0" applyFont="1" applyFill="1" applyBorder="1" applyAlignment="1">
      <alignment horizontal="left" vertical="center" wrapText="1"/>
    </xf>
    <xf numFmtId="0" fontId="68" fillId="15" borderId="6" xfId="0" applyFont="1" applyFill="1" applyBorder="1" applyAlignment="1">
      <alignment horizontal="left" vertical="center" wrapText="1"/>
    </xf>
    <xf numFmtId="0" fontId="68" fillId="15" borderId="7" xfId="0" applyFont="1" applyFill="1" applyBorder="1" applyAlignment="1">
      <alignment horizontal="left" vertical="center" wrapText="1"/>
    </xf>
    <xf numFmtId="0" fontId="68" fillId="15" borderId="11" xfId="0" applyFont="1" applyFill="1" applyBorder="1" applyAlignment="1">
      <alignment horizontal="left" vertical="center" wrapText="1"/>
    </xf>
    <xf numFmtId="0" fontId="29" fillId="18" borderId="5" xfId="0" applyFont="1" applyFill="1" applyBorder="1" applyAlignment="1">
      <alignment horizontal="left" vertical="center"/>
    </xf>
    <xf numFmtId="0" fontId="29" fillId="18" borderId="2" xfId="0" applyFont="1" applyFill="1" applyBorder="1" applyAlignment="1">
      <alignment horizontal="left" vertical="center"/>
    </xf>
    <xf numFmtId="0" fontId="86" fillId="16" borderId="6" xfId="0" applyFont="1" applyFill="1" applyBorder="1" applyAlignment="1">
      <alignment horizontal="center" vertical="center"/>
    </xf>
    <xf numFmtId="0" fontId="86" fillId="16" borderId="7" xfId="0" applyFont="1" applyFill="1" applyBorder="1" applyAlignment="1">
      <alignment horizontal="center" vertical="center"/>
    </xf>
    <xf numFmtId="0" fontId="86" fillId="16" borderId="11" xfId="0" applyFont="1" applyFill="1" applyBorder="1" applyAlignment="1">
      <alignment horizontal="center" vertical="center"/>
    </xf>
    <xf numFmtId="0" fontId="69" fillId="16" borderId="13" xfId="0" applyFont="1" applyFill="1" applyBorder="1" applyAlignment="1">
      <alignment horizontal="left" vertical="center" wrapText="1"/>
    </xf>
    <xf numFmtId="0" fontId="69" fillId="16" borderId="20" xfId="0" applyFont="1" applyFill="1" applyBorder="1" applyAlignment="1">
      <alignment horizontal="left" vertical="center" wrapText="1"/>
    </xf>
    <xf numFmtId="0" fontId="69" fillId="16" borderId="14" xfId="0" applyFont="1" applyFill="1" applyBorder="1" applyAlignment="1">
      <alignment horizontal="left" vertical="center" wrapText="1"/>
    </xf>
    <xf numFmtId="0" fontId="87" fillId="16" borderId="6" xfId="0" applyFont="1" applyFill="1" applyBorder="1" applyAlignment="1">
      <alignment horizontal="center" vertical="center"/>
    </xf>
    <xf numFmtId="0" fontId="87" fillId="16" borderId="7" xfId="0" applyFont="1" applyFill="1" applyBorder="1" applyAlignment="1">
      <alignment horizontal="center" vertical="center"/>
    </xf>
    <xf numFmtId="0" fontId="87" fillId="16" borderId="11" xfId="0" applyFont="1" applyFill="1" applyBorder="1" applyAlignment="1">
      <alignment horizontal="center" vertical="center"/>
    </xf>
    <xf numFmtId="0" fontId="85" fillId="15" borderId="6" xfId="0" applyFont="1" applyFill="1" applyBorder="1" applyAlignment="1">
      <alignment horizontal="left" vertical="center" wrapText="1"/>
    </xf>
    <xf numFmtId="0" fontId="85" fillId="15" borderId="7" xfId="0" applyFont="1" applyFill="1" applyBorder="1" applyAlignment="1">
      <alignment horizontal="left" vertical="center"/>
    </xf>
    <xf numFmtId="0" fontId="85" fillId="15" borderId="11" xfId="0" applyFont="1" applyFill="1" applyBorder="1" applyAlignment="1">
      <alignment horizontal="left" vertical="center"/>
    </xf>
    <xf numFmtId="0" fontId="68" fillId="16" borderId="6" xfId="0" applyFont="1" applyFill="1" applyBorder="1" applyAlignment="1">
      <alignment horizontal="center" vertical="center"/>
    </xf>
    <xf numFmtId="0" fontId="68" fillId="16" borderId="11" xfId="0" applyFont="1" applyFill="1" applyBorder="1" applyAlignment="1">
      <alignment horizontal="center" vertical="center"/>
    </xf>
    <xf numFmtId="0" fontId="68" fillId="16" borderId="7" xfId="0" applyFont="1" applyFill="1" applyBorder="1" applyAlignment="1">
      <alignment horizontal="center" vertical="center"/>
    </xf>
    <xf numFmtId="0" fontId="68" fillId="16" borderId="13" xfId="0" applyFont="1" applyFill="1" applyBorder="1" applyAlignment="1">
      <alignment horizontal="left" vertical="center" wrapText="1"/>
    </xf>
    <xf numFmtId="0" fontId="68" fillId="16" borderId="20" xfId="0" applyFont="1" applyFill="1" applyBorder="1" applyAlignment="1">
      <alignment horizontal="left" vertical="center" wrapText="1"/>
    </xf>
    <xf numFmtId="0" fontId="68" fillId="16" borderId="14" xfId="0" applyFont="1" applyFill="1" applyBorder="1" applyAlignment="1">
      <alignment horizontal="left" vertical="center" wrapText="1"/>
    </xf>
    <xf numFmtId="0" fontId="68" fillId="16" borderId="3" xfId="0" applyFont="1" applyFill="1" applyBorder="1" applyAlignment="1">
      <alignment horizontal="left" vertical="center" wrapText="1"/>
    </xf>
    <xf numFmtId="0" fontId="68" fillId="16" borderId="12" xfId="0" applyFont="1" applyFill="1" applyBorder="1" applyAlignment="1">
      <alignment horizontal="left" vertical="center" wrapText="1"/>
    </xf>
    <xf numFmtId="0" fontId="68" fillId="16" borderId="8" xfId="0" applyFont="1" applyFill="1" applyBorder="1" applyAlignment="1">
      <alignment horizontal="left" vertical="center" wrapText="1"/>
    </xf>
    <xf numFmtId="0" fontId="68" fillId="16" borderId="4" xfId="0" applyFont="1" applyFill="1" applyBorder="1" applyAlignment="1">
      <alignment horizontal="left" vertical="center" wrapText="1"/>
    </xf>
    <xf numFmtId="0" fontId="68" fillId="16" borderId="0" xfId="0" applyFont="1" applyFill="1" applyBorder="1" applyAlignment="1">
      <alignment horizontal="left" vertical="center" wrapText="1"/>
    </xf>
    <xf numFmtId="0" fontId="68" fillId="16" borderId="9" xfId="0" applyFont="1" applyFill="1" applyBorder="1" applyAlignment="1">
      <alignment horizontal="left" vertical="center" wrapText="1"/>
    </xf>
    <xf numFmtId="0" fontId="68" fillId="16" borderId="5" xfId="0" applyFont="1" applyFill="1" applyBorder="1" applyAlignment="1">
      <alignment horizontal="left" vertical="center" wrapText="1"/>
    </xf>
    <xf numFmtId="0" fontId="68" fillId="16" borderId="2" xfId="0" applyFont="1" applyFill="1" applyBorder="1" applyAlignment="1">
      <alignment horizontal="left" vertical="center" wrapText="1"/>
    </xf>
    <xf numFmtId="0" fontId="68" fillId="16" borderId="10" xfId="0" applyFont="1" applyFill="1" applyBorder="1" applyAlignment="1">
      <alignment horizontal="left" vertical="center" wrapText="1"/>
    </xf>
    <xf numFmtId="0" fontId="68" fillId="16" borderId="6" xfId="0" applyFont="1" applyFill="1" applyBorder="1" applyAlignment="1">
      <alignment horizontal="left" vertical="center" wrapText="1"/>
    </xf>
    <xf numFmtId="0" fontId="68" fillId="16" borderId="7" xfId="0" applyFont="1" applyFill="1" applyBorder="1" applyAlignment="1">
      <alignment horizontal="left" vertical="center" wrapText="1"/>
    </xf>
    <xf numFmtId="0" fontId="68" fillId="16" borderId="11" xfId="0" applyFont="1" applyFill="1" applyBorder="1" applyAlignment="1">
      <alignment horizontal="left" vertical="center" wrapText="1"/>
    </xf>
    <xf numFmtId="178" fontId="56" fillId="1" borderId="6" xfId="0" applyNumberFormat="1" applyFont="1" applyFill="1" applyBorder="1" applyAlignment="1" applyProtection="1">
      <alignment horizontal="right" vertical="center"/>
    </xf>
    <xf numFmtId="178" fontId="56" fillId="1" borderId="11" xfId="0" applyNumberFormat="1" applyFont="1" applyFill="1" applyBorder="1" applyAlignment="1" applyProtection="1">
      <alignment horizontal="right" vertical="center"/>
    </xf>
    <xf numFmtId="5" fontId="56" fillId="1" borderId="6" xfId="0" applyNumberFormat="1" applyFont="1" applyFill="1" applyBorder="1" applyAlignment="1" applyProtection="1">
      <alignment horizontal="right" vertical="center"/>
    </xf>
    <xf numFmtId="5" fontId="56" fillId="1" borderId="11" xfId="0" applyNumberFormat="1" applyFont="1" applyFill="1" applyBorder="1" applyAlignment="1" applyProtection="1">
      <alignment horizontal="right" vertical="center"/>
    </xf>
    <xf numFmtId="178" fontId="10" fillId="0" borderId="6" xfId="0" applyNumberFormat="1" applyFont="1" applyBorder="1" applyAlignment="1" applyProtection="1">
      <alignment horizontal="right" vertical="center"/>
    </xf>
    <xf numFmtId="178" fontId="10" fillId="0" borderId="11" xfId="0" applyNumberFormat="1" applyFont="1" applyBorder="1" applyAlignment="1" applyProtection="1">
      <alignment horizontal="right" vertical="center"/>
    </xf>
    <xf numFmtId="0" fontId="77" fillId="6" borderId="68" xfId="0" applyFont="1" applyFill="1" applyBorder="1" applyAlignment="1">
      <alignment horizontal="left" vertical="top" wrapText="1"/>
    </xf>
    <xf numFmtId="0" fontId="77" fillId="6" borderId="69" xfId="0" applyFont="1" applyFill="1" applyBorder="1" applyAlignment="1">
      <alignment horizontal="left" vertical="top" wrapText="1"/>
    </xf>
    <xf numFmtId="0" fontId="77" fillId="6" borderId="70" xfId="0" applyFont="1" applyFill="1" applyBorder="1" applyAlignment="1">
      <alignment horizontal="left" vertical="top" wrapText="1"/>
    </xf>
    <xf numFmtId="0" fontId="77" fillId="6" borderId="28" xfId="0" applyFont="1" applyFill="1" applyBorder="1" applyAlignment="1">
      <alignment horizontal="left" vertical="top" wrapText="1"/>
    </xf>
    <xf numFmtId="0" fontId="77" fillId="6" borderId="0" xfId="0" applyFont="1" applyFill="1" applyBorder="1" applyAlignment="1">
      <alignment horizontal="left" vertical="top" wrapText="1"/>
    </xf>
    <xf numFmtId="0" fontId="77" fillId="6" borderId="71" xfId="0" applyFont="1" applyFill="1" applyBorder="1" applyAlignment="1">
      <alignment horizontal="left" vertical="top" wrapText="1"/>
    </xf>
    <xf numFmtId="0" fontId="77" fillId="6" borderId="59" xfId="0" applyFont="1" applyFill="1" applyBorder="1" applyAlignment="1">
      <alignment horizontal="left" vertical="top" wrapText="1"/>
    </xf>
    <xf numFmtId="0" fontId="77" fillId="6" borderId="29" xfId="0" applyFont="1" applyFill="1" applyBorder="1" applyAlignment="1">
      <alignment horizontal="left" vertical="top" wrapText="1"/>
    </xf>
    <xf numFmtId="0" fontId="77" fillId="6" borderId="72" xfId="0" applyFont="1" applyFill="1" applyBorder="1" applyAlignment="1">
      <alignment horizontal="left" vertical="top" wrapText="1"/>
    </xf>
    <xf numFmtId="0" fontId="80" fillId="0" borderId="68" xfId="0" applyFont="1" applyBorder="1" applyAlignment="1">
      <alignment horizontal="left" vertical="top" wrapText="1"/>
    </xf>
    <xf numFmtId="0" fontId="80" fillId="0" borderId="69" xfId="0" applyFont="1" applyBorder="1" applyAlignment="1">
      <alignment horizontal="left" vertical="top" wrapText="1"/>
    </xf>
    <xf numFmtId="0" fontId="80" fillId="0" borderId="70" xfId="0" applyFont="1" applyBorder="1" applyAlignment="1">
      <alignment horizontal="left" vertical="top" wrapText="1"/>
    </xf>
    <xf numFmtId="0" fontId="80" fillId="0" borderId="28" xfId="0" applyFont="1" applyBorder="1" applyAlignment="1">
      <alignment horizontal="left" vertical="top" wrapText="1"/>
    </xf>
    <xf numFmtId="0" fontId="80" fillId="0" borderId="0" xfId="0" applyFont="1" applyBorder="1" applyAlignment="1">
      <alignment horizontal="left" vertical="top" wrapText="1"/>
    </xf>
    <xf numFmtId="0" fontId="80" fillId="0" borderId="71" xfId="0" applyFont="1" applyBorder="1" applyAlignment="1">
      <alignment horizontal="left" vertical="top" wrapText="1"/>
    </xf>
    <xf numFmtId="0" fontId="80" fillId="0" borderId="59" xfId="0" applyFont="1" applyBorder="1" applyAlignment="1">
      <alignment horizontal="left" vertical="top" wrapText="1"/>
    </xf>
    <xf numFmtId="0" fontId="80" fillId="0" borderId="29" xfId="0" applyFont="1" applyBorder="1" applyAlignment="1">
      <alignment horizontal="left" vertical="top" wrapText="1"/>
    </xf>
    <xf numFmtId="0" fontId="80" fillId="0" borderId="72" xfId="0" applyFont="1" applyBorder="1" applyAlignment="1">
      <alignment horizontal="left" vertical="top" wrapText="1"/>
    </xf>
    <xf numFmtId="177" fontId="15" fillId="5" borderId="6" xfId="4" applyNumberFormat="1" applyFont="1" applyFill="1" applyBorder="1" applyAlignment="1" applyProtection="1">
      <alignment horizontal="left" vertical="center"/>
    </xf>
    <xf numFmtId="177" fontId="15" fillId="5" borderId="7" xfId="4" applyNumberFormat="1" applyFont="1" applyFill="1" applyBorder="1" applyAlignment="1" applyProtection="1">
      <alignment horizontal="left" vertical="center"/>
    </xf>
    <xf numFmtId="177" fontId="15" fillId="5" borderId="11" xfId="4" applyNumberFormat="1" applyFont="1" applyFill="1" applyBorder="1" applyAlignment="1" applyProtection="1">
      <alignment horizontal="left" vertical="center"/>
    </xf>
    <xf numFmtId="178" fontId="10" fillId="0" borderId="13" xfId="0" applyNumberFormat="1" applyFont="1" applyBorder="1" applyAlignment="1" applyProtection="1">
      <alignment horizontal="right" vertical="center"/>
    </xf>
    <xf numFmtId="178" fontId="10" fillId="0" borderId="20" xfId="0" applyNumberFormat="1" applyFont="1" applyBorder="1" applyAlignment="1" applyProtection="1">
      <alignment horizontal="right" vertical="center"/>
    </xf>
    <xf numFmtId="178" fontId="10" fillId="0" borderId="14" xfId="0" applyNumberFormat="1" applyFont="1" applyBorder="1" applyAlignment="1" applyProtection="1">
      <alignment horizontal="right" vertical="center"/>
    </xf>
    <xf numFmtId="0" fontId="15" fillId="5" borderId="6" xfId="0" applyFont="1" applyFill="1" applyBorder="1" applyAlignment="1" applyProtection="1">
      <alignment horizontal="left" vertical="center"/>
    </xf>
    <xf numFmtId="0" fontId="15" fillId="5" borderId="7" xfId="0" applyFont="1" applyFill="1" applyBorder="1" applyAlignment="1" applyProtection="1">
      <alignment horizontal="left" vertical="center"/>
    </xf>
    <xf numFmtId="0" fontId="15" fillId="5" borderId="11" xfId="0" applyFont="1" applyFill="1" applyBorder="1" applyAlignment="1" applyProtection="1">
      <alignment horizontal="left" vertical="center"/>
    </xf>
    <xf numFmtId="0" fontId="75" fillId="4" borderId="4" xfId="0" applyFont="1" applyFill="1" applyBorder="1" applyAlignment="1" applyProtection="1">
      <alignment horizontal="left" vertical="center"/>
    </xf>
    <xf numFmtId="0" fontId="75" fillId="4" borderId="0" xfId="0" applyFont="1" applyFill="1" applyBorder="1" applyAlignment="1" applyProtection="1">
      <alignment horizontal="left" vertical="center"/>
    </xf>
    <xf numFmtId="0" fontId="0" fillId="0" borderId="0" xfId="0" applyFont="1" applyAlignment="1" applyProtection="1">
      <alignment horizontal="left" vertical="top" wrapText="1"/>
      <protection locked="0"/>
    </xf>
    <xf numFmtId="178" fontId="56" fillId="1" borderId="3" xfId="0" applyNumberFormat="1" applyFont="1" applyFill="1" applyBorder="1" applyAlignment="1" applyProtection="1">
      <alignment horizontal="right" vertical="center"/>
    </xf>
    <xf numFmtId="178" fontId="56" fillId="1" borderId="8" xfId="0" applyNumberFormat="1" applyFont="1" applyFill="1" applyBorder="1" applyAlignment="1" applyProtection="1">
      <alignment horizontal="right" vertical="center"/>
    </xf>
    <xf numFmtId="178" fontId="10" fillId="0" borderId="5" xfId="0" applyNumberFormat="1" applyFont="1" applyBorder="1" applyAlignment="1" applyProtection="1">
      <alignment horizontal="right" vertical="center"/>
    </xf>
    <xf numFmtId="178" fontId="10" fillId="0" borderId="10" xfId="0" applyNumberFormat="1" applyFont="1" applyBorder="1" applyAlignment="1" applyProtection="1">
      <alignment horizontal="right" vertical="center"/>
    </xf>
    <xf numFmtId="178" fontId="56" fillId="1" borderId="4" xfId="0" applyNumberFormat="1" applyFont="1" applyFill="1" applyBorder="1" applyAlignment="1" applyProtection="1">
      <alignment horizontal="right" vertical="center"/>
    </xf>
    <xf numFmtId="178" fontId="56" fillId="1" borderId="9" xfId="0" applyNumberFormat="1" applyFont="1" applyFill="1" applyBorder="1" applyAlignment="1" applyProtection="1">
      <alignment horizontal="right" vertical="center"/>
    </xf>
    <xf numFmtId="178" fontId="56" fillId="1" borderId="5" xfId="0" applyNumberFormat="1" applyFont="1" applyFill="1" applyBorder="1" applyAlignment="1" applyProtection="1">
      <alignment horizontal="right" vertical="center"/>
    </xf>
    <xf numFmtId="178" fontId="56" fillId="1" borderId="10" xfId="0" applyNumberFormat="1" applyFont="1" applyFill="1" applyBorder="1" applyAlignment="1" applyProtection="1">
      <alignment horizontal="right" vertical="center"/>
    </xf>
    <xf numFmtId="178" fontId="10" fillId="0" borderId="3" xfId="0" applyNumberFormat="1" applyFont="1" applyBorder="1" applyAlignment="1" applyProtection="1">
      <alignment horizontal="right" vertical="center"/>
    </xf>
    <xf numFmtId="178" fontId="10" fillId="0" borderId="8" xfId="0" applyNumberFormat="1" applyFont="1" applyBorder="1" applyAlignment="1" applyProtection="1">
      <alignment horizontal="right" vertical="center"/>
    </xf>
  </cellXfs>
  <cellStyles count="9">
    <cellStyle name="ハイパーリンク 2" xfId="1"/>
    <cellStyle name="桁区切り 2" xfId="2"/>
    <cellStyle name="桁区切り 3" xfId="3"/>
    <cellStyle name="標準" xfId="0" builtinId="0"/>
    <cellStyle name="標準 2" xfId="4"/>
    <cellStyle name="標準 2 2" xfId="5"/>
    <cellStyle name="標準 3" xfId="6"/>
    <cellStyle name="標準 4" xfId="7"/>
    <cellStyle name="標準 5" xfId="8"/>
  </cellStyles>
  <dxfs count="0"/>
  <tableStyles count="0" defaultTableStyle="TableStyleMedium9" defaultPivotStyle="PivotStyleLight16"/>
  <colors>
    <mruColors>
      <color rgb="FF99FF99"/>
      <color rgb="FF66FFFF"/>
      <color rgb="FFFF99FF"/>
      <color rgb="FFFF99CC"/>
      <color rgb="FFFFD9FF"/>
      <color rgb="FFFFEFFF"/>
      <color rgb="FFCCFFFF"/>
      <color rgb="FFFFCCFF"/>
      <color rgb="FFFF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29</xdr:col>
      <xdr:colOff>38100</xdr:colOff>
      <xdr:row>23</xdr:row>
      <xdr:rowOff>95250</xdr:rowOff>
    </xdr:from>
    <xdr:ext cx="184731" cy="264560"/>
    <xdr:sp macro="" textlink="">
      <xdr:nvSpPr>
        <xdr:cNvPr id="2" name="テキスト ボックス 1"/>
        <xdr:cNvSpPr txBox="1"/>
      </xdr:nvSpPr>
      <xdr:spPr>
        <a:xfrm>
          <a:off x="8915400" y="5391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114299</xdr:colOff>
      <xdr:row>21</xdr:row>
      <xdr:rowOff>9525</xdr:rowOff>
    </xdr:from>
    <xdr:to>
      <xdr:col>36</xdr:col>
      <xdr:colOff>209550</xdr:colOff>
      <xdr:row>26</xdr:row>
      <xdr:rowOff>152400</xdr:rowOff>
    </xdr:to>
    <xdr:sp macro="" textlink="">
      <xdr:nvSpPr>
        <xdr:cNvPr id="3" name="テキスト ボックス 2"/>
        <xdr:cNvSpPr txBox="1"/>
      </xdr:nvSpPr>
      <xdr:spPr>
        <a:xfrm>
          <a:off x="7772399" y="4829175"/>
          <a:ext cx="3448051" cy="13430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latin typeface="UD デジタル 教科書体 NK-B" panose="02020700000000000000" pitchFamily="18" charset="-128"/>
              <a:ea typeface="UD デジタル 教科書体 NK-B" panose="02020700000000000000" pitchFamily="18" charset="-128"/>
            </a:rPr>
            <a:t>令和７年度登録団体数及び</a:t>
          </a:r>
          <a:endParaRPr kumimoji="1" lang="en-US" altLang="ja-JP" sz="2000">
            <a:latin typeface="UD デジタル 教科書体 NK-B" panose="02020700000000000000" pitchFamily="18" charset="-128"/>
            <a:ea typeface="UD デジタル 教科書体 NK-B" panose="02020700000000000000" pitchFamily="18" charset="-128"/>
          </a:endParaRPr>
        </a:p>
        <a:p>
          <a:r>
            <a:rPr kumimoji="1" lang="ja-JP" altLang="en-US" sz="2000">
              <a:latin typeface="UD デジタル 教科書体 NK-B" panose="02020700000000000000" pitchFamily="18" charset="-128"/>
              <a:ea typeface="UD デジタル 教科書体 NK-B" panose="02020700000000000000" pitchFamily="18" charset="-128"/>
            </a:rPr>
            <a:t>会員数も入力してください。　　　</a:t>
          </a:r>
          <a:endParaRPr kumimoji="1" lang="en-US" altLang="ja-JP" sz="2000">
            <a:latin typeface="UD デジタル 教科書体 NK-B" panose="02020700000000000000" pitchFamily="18" charset="-128"/>
            <a:ea typeface="UD デジタル 教科書体 NK-B" panose="02020700000000000000" pitchFamily="18" charset="-128"/>
          </a:endParaRPr>
        </a:p>
        <a:p>
          <a:r>
            <a:rPr kumimoji="1" lang="ja-JP" altLang="en-US" sz="2000">
              <a:latin typeface="UD デジタル 教科書体 NK-B" panose="02020700000000000000" pitchFamily="18" charset="-128"/>
              <a:ea typeface="UD デジタル 教科書体 NK-B" panose="02020700000000000000" pitchFamily="18" charset="-128"/>
            </a:rPr>
            <a:t>県に報告します。</a:t>
          </a:r>
        </a:p>
      </xdr:txBody>
    </xdr:sp>
    <xdr:clientData/>
  </xdr:twoCellAnchor>
  <xdr:twoCellAnchor>
    <xdr:from>
      <xdr:col>12</xdr:col>
      <xdr:colOff>276226</xdr:colOff>
      <xdr:row>26</xdr:row>
      <xdr:rowOff>133350</xdr:rowOff>
    </xdr:from>
    <xdr:to>
      <xdr:col>29</xdr:col>
      <xdr:colOff>19050</xdr:colOff>
      <xdr:row>31</xdr:row>
      <xdr:rowOff>190500</xdr:rowOff>
    </xdr:to>
    <xdr:cxnSp macro="">
      <xdr:nvCxnSpPr>
        <xdr:cNvPr id="5" name="直線矢印コネクタ 4"/>
        <xdr:cNvCxnSpPr/>
      </xdr:nvCxnSpPr>
      <xdr:spPr>
        <a:xfrm flipH="1">
          <a:off x="3971926" y="6153150"/>
          <a:ext cx="4924424" cy="1295400"/>
        </a:xfrm>
        <a:prstGeom prst="straightConnector1">
          <a:avLst/>
        </a:prstGeom>
        <a:ln w="476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83185</xdr:colOff>
      <xdr:row>1</xdr:row>
      <xdr:rowOff>62049</xdr:rowOff>
    </xdr:from>
    <xdr:to>
      <xdr:col>8</xdr:col>
      <xdr:colOff>554264</xdr:colOff>
      <xdr:row>4</xdr:row>
      <xdr:rowOff>28506</xdr:rowOff>
    </xdr:to>
    <xdr:sp macro="" textlink="">
      <xdr:nvSpPr>
        <xdr:cNvPr id="2" name="正方形/長方形 1"/>
        <xdr:cNvSpPr/>
      </xdr:nvSpPr>
      <xdr:spPr>
        <a:xfrm>
          <a:off x="5562600" y="244929"/>
          <a:ext cx="1721304" cy="544286"/>
        </a:xfrm>
        <a:prstGeom prst="rect">
          <a:avLst/>
        </a:prstGeom>
        <a:solidFill>
          <a:schemeClr val="accent6"/>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2000" b="1"/>
            <a:t>記入例</a:t>
          </a:r>
        </a:p>
      </xdr:txBody>
    </xdr:sp>
    <xdr:clientData/>
  </xdr:twoCellAnchor>
  <xdr:twoCellAnchor>
    <xdr:from>
      <xdr:col>5</xdr:col>
      <xdr:colOff>326482</xdr:colOff>
      <xdr:row>45</xdr:row>
      <xdr:rowOff>368664</xdr:rowOff>
    </xdr:from>
    <xdr:to>
      <xdr:col>6</xdr:col>
      <xdr:colOff>153878</xdr:colOff>
      <xdr:row>47</xdr:row>
      <xdr:rowOff>54561</xdr:rowOff>
    </xdr:to>
    <xdr:sp macro="" textlink="">
      <xdr:nvSpPr>
        <xdr:cNvPr id="3" name="正方形/長方形 2"/>
        <xdr:cNvSpPr/>
      </xdr:nvSpPr>
      <xdr:spPr>
        <a:xfrm>
          <a:off x="4154262" y="9406619"/>
          <a:ext cx="1489982" cy="410935"/>
        </a:xfrm>
        <a:prstGeom prst="rect">
          <a:avLst/>
        </a:prstGeom>
        <a:solidFill>
          <a:srgbClr val="92D050"/>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2300"/>
            </a:lnSpc>
          </a:pPr>
          <a:r>
            <a:rPr kumimoji="1" lang="ja-JP" altLang="en-US" sz="2000" b="1"/>
            <a:t>一致します。</a:t>
          </a:r>
        </a:p>
      </xdr:txBody>
    </xdr:sp>
    <xdr:clientData/>
  </xdr:twoCellAnchor>
  <xdr:twoCellAnchor>
    <xdr:from>
      <xdr:col>5</xdr:col>
      <xdr:colOff>77198</xdr:colOff>
      <xdr:row>43</xdr:row>
      <xdr:rowOff>40821</xdr:rowOff>
    </xdr:from>
    <xdr:to>
      <xdr:col>5</xdr:col>
      <xdr:colOff>332869</xdr:colOff>
      <xdr:row>45</xdr:row>
      <xdr:rowOff>368690</xdr:rowOff>
    </xdr:to>
    <xdr:cxnSp macro="">
      <xdr:nvCxnSpPr>
        <xdr:cNvPr id="4" name="直線矢印コネクタ 3"/>
        <xdr:cNvCxnSpPr/>
      </xdr:nvCxnSpPr>
      <xdr:spPr>
        <a:xfrm flipH="1" flipV="1">
          <a:off x="3882118" y="8708571"/>
          <a:ext cx="285750" cy="698050"/>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9162</xdr:colOff>
      <xdr:row>44</xdr:row>
      <xdr:rowOff>13607</xdr:rowOff>
    </xdr:from>
    <xdr:to>
      <xdr:col>7</xdr:col>
      <xdr:colOff>463556</xdr:colOff>
      <xdr:row>45</xdr:row>
      <xdr:rowOff>340181</xdr:rowOff>
    </xdr:to>
    <xdr:cxnSp macro="">
      <xdr:nvCxnSpPr>
        <xdr:cNvPr id="5" name="直線矢印コネクタ 4"/>
        <xdr:cNvCxnSpPr>
          <a:endCxn id="13" idx="2"/>
        </xdr:cNvCxnSpPr>
      </xdr:nvCxnSpPr>
      <xdr:spPr>
        <a:xfrm flipV="1">
          <a:off x="5480957" y="8871857"/>
          <a:ext cx="767443" cy="507549"/>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13243</xdr:colOff>
      <xdr:row>35</xdr:row>
      <xdr:rowOff>98786</xdr:rowOff>
    </xdr:from>
    <xdr:to>
      <xdr:col>3</xdr:col>
      <xdr:colOff>652333</xdr:colOff>
      <xdr:row>42</xdr:row>
      <xdr:rowOff>27652</xdr:rowOff>
    </xdr:to>
    <xdr:sp macro="" textlink="">
      <xdr:nvSpPr>
        <xdr:cNvPr id="6" name="角丸四角形吹き出し 5"/>
        <xdr:cNvSpPr/>
      </xdr:nvSpPr>
      <xdr:spPr>
        <a:xfrm>
          <a:off x="27213" y="7184570"/>
          <a:ext cx="2109108" cy="1265466"/>
        </a:xfrm>
        <a:prstGeom prst="wedgeRoundRectCallout">
          <a:avLst>
            <a:gd name="adj1" fmla="val -3531"/>
            <a:gd name="adj2" fmla="val -134234"/>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r>
            <a:rPr kumimoji="1" lang="ja-JP" altLang="en-US" sz="1400"/>
            <a:t>事業報告書で、</a:t>
          </a:r>
          <a:r>
            <a:rPr kumimoji="1" lang="ja-JP" altLang="en-US" sz="1400" b="1">
              <a:solidFill>
                <a:srgbClr val="FF0000"/>
              </a:solidFill>
            </a:rPr>
            <a:t>強化事業「該当」</a:t>
          </a:r>
          <a:r>
            <a:rPr kumimoji="1" lang="ja-JP" altLang="en-US" sz="1400"/>
            <a:t>を選択した事業が反映されています。</a:t>
          </a:r>
        </a:p>
      </xdr:txBody>
    </xdr:sp>
    <xdr:clientData/>
  </xdr:twoCellAnchor>
  <xdr:twoCellAnchor>
    <xdr:from>
      <xdr:col>3</xdr:col>
      <xdr:colOff>876573</xdr:colOff>
      <xdr:row>35</xdr:row>
      <xdr:rowOff>102871</xdr:rowOff>
    </xdr:from>
    <xdr:to>
      <xdr:col>4</xdr:col>
      <xdr:colOff>1119312</xdr:colOff>
      <xdr:row>37</xdr:row>
      <xdr:rowOff>124758</xdr:rowOff>
    </xdr:to>
    <xdr:sp macro="" textlink="">
      <xdr:nvSpPr>
        <xdr:cNvPr id="7" name="正方形/長方形 6"/>
        <xdr:cNvSpPr/>
      </xdr:nvSpPr>
      <xdr:spPr>
        <a:xfrm>
          <a:off x="2375808" y="7239001"/>
          <a:ext cx="1415142" cy="408214"/>
        </a:xfrm>
        <a:prstGeom prst="rect">
          <a:avLst/>
        </a:prstGeom>
        <a:solidFill>
          <a:srgbClr val="FFFF00"/>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FF0000"/>
              </a:solidFill>
            </a:rPr>
            <a:t>要入力！！</a:t>
          </a:r>
        </a:p>
      </xdr:txBody>
    </xdr:sp>
    <xdr:clientData/>
  </xdr:twoCellAnchor>
  <xdr:twoCellAnchor>
    <xdr:from>
      <xdr:col>5</xdr:col>
      <xdr:colOff>688975</xdr:colOff>
      <xdr:row>27</xdr:row>
      <xdr:rowOff>128452</xdr:rowOff>
    </xdr:from>
    <xdr:to>
      <xdr:col>6</xdr:col>
      <xdr:colOff>70802</xdr:colOff>
      <xdr:row>29</xdr:row>
      <xdr:rowOff>116755</xdr:rowOff>
    </xdr:to>
    <xdr:sp macro="" textlink="">
      <xdr:nvSpPr>
        <xdr:cNvPr id="8" name="正方形/長方形 7"/>
        <xdr:cNvSpPr/>
      </xdr:nvSpPr>
      <xdr:spPr>
        <a:xfrm>
          <a:off x="4562475" y="5765347"/>
          <a:ext cx="986517" cy="353785"/>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FF0000"/>
              </a:solidFill>
            </a:rPr>
            <a:t>入力不要</a:t>
          </a:r>
        </a:p>
      </xdr:txBody>
    </xdr:sp>
    <xdr:clientData/>
  </xdr:twoCellAnchor>
  <xdr:twoCellAnchor>
    <xdr:from>
      <xdr:col>4</xdr:col>
      <xdr:colOff>467269</xdr:colOff>
      <xdr:row>9</xdr:row>
      <xdr:rowOff>108859</xdr:rowOff>
    </xdr:from>
    <xdr:to>
      <xdr:col>8</xdr:col>
      <xdr:colOff>471018</xdr:colOff>
      <xdr:row>13</xdr:row>
      <xdr:rowOff>1</xdr:rowOff>
    </xdr:to>
    <xdr:sp macro="" textlink="">
      <xdr:nvSpPr>
        <xdr:cNvPr id="9" name="角丸四角形吹き出し 8"/>
        <xdr:cNvSpPr/>
      </xdr:nvSpPr>
      <xdr:spPr>
        <a:xfrm>
          <a:off x="3061607" y="1823359"/>
          <a:ext cx="4150179" cy="1034142"/>
        </a:xfrm>
        <a:prstGeom prst="wedgeRoundRectCallout">
          <a:avLst>
            <a:gd name="adj1" fmla="val -63815"/>
            <a:gd name="adj2" fmla="val 80844"/>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700"/>
            </a:lnSpc>
          </a:pPr>
          <a:r>
            <a:rPr kumimoji="1" lang="ja-JP" altLang="en-US" sz="1400"/>
            <a:t>第２回理事会時に交付金額（案）を提示し、７月の懇親会の際に支払決定通知書等を配布しておりますので、御参照ください。</a:t>
          </a:r>
          <a:endParaRPr kumimoji="1" lang="en-US" altLang="ja-JP" sz="1400"/>
        </a:p>
        <a:p>
          <a:pPr algn="l">
            <a:lnSpc>
              <a:spcPts val="1700"/>
            </a:lnSpc>
          </a:pPr>
          <a:endParaRPr kumimoji="1" lang="ja-JP" altLang="en-US" sz="1400"/>
        </a:p>
      </xdr:txBody>
    </xdr:sp>
    <xdr:clientData/>
  </xdr:twoCellAnchor>
  <xdr:twoCellAnchor>
    <xdr:from>
      <xdr:col>7</xdr:col>
      <xdr:colOff>40821</xdr:colOff>
      <xdr:row>35</xdr:row>
      <xdr:rowOff>62049</xdr:rowOff>
    </xdr:from>
    <xdr:to>
      <xdr:col>8</xdr:col>
      <xdr:colOff>81289</xdr:colOff>
      <xdr:row>37</xdr:row>
      <xdr:rowOff>37018</xdr:rowOff>
    </xdr:to>
    <xdr:sp macro="" textlink="">
      <xdr:nvSpPr>
        <xdr:cNvPr id="10" name="正方形/長方形 9"/>
        <xdr:cNvSpPr/>
      </xdr:nvSpPr>
      <xdr:spPr>
        <a:xfrm>
          <a:off x="5765346" y="7198179"/>
          <a:ext cx="987878" cy="353785"/>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FF0000"/>
              </a:solidFill>
            </a:rPr>
            <a:t>入力不要</a:t>
          </a:r>
        </a:p>
      </xdr:txBody>
    </xdr:sp>
    <xdr:clientData/>
  </xdr:twoCellAnchor>
  <xdr:twoCellAnchor>
    <xdr:from>
      <xdr:col>9</xdr:col>
      <xdr:colOff>152128</xdr:colOff>
      <xdr:row>22</xdr:row>
      <xdr:rowOff>62050</xdr:rowOff>
    </xdr:from>
    <xdr:to>
      <xdr:col>15</xdr:col>
      <xdr:colOff>527333</xdr:colOff>
      <xdr:row>26</xdr:row>
      <xdr:rowOff>195906</xdr:rowOff>
    </xdr:to>
    <xdr:sp macro="" textlink="">
      <xdr:nvSpPr>
        <xdr:cNvPr id="11" name="角丸四角形吹き出し 10"/>
        <xdr:cNvSpPr/>
      </xdr:nvSpPr>
      <xdr:spPr>
        <a:xfrm>
          <a:off x="7520668" y="4750255"/>
          <a:ext cx="4523015" cy="879020"/>
        </a:xfrm>
        <a:prstGeom prst="wedgeRoundRectCallout">
          <a:avLst>
            <a:gd name="adj1" fmla="val -68597"/>
            <a:gd name="adj2" fmla="val 85947"/>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600"/>
            </a:lnSpc>
          </a:pPr>
          <a:r>
            <a:rPr kumimoji="1" lang="ja-JP" altLang="en-US" sz="1400"/>
            <a:t>収支帳簿②の入力により、競技力強化対象金額が、対象費目ごとに反映しています。</a:t>
          </a:r>
          <a:r>
            <a:rPr kumimoji="1" lang="ja-JP" altLang="en-US" sz="1400" b="0">
              <a:solidFill>
                <a:sysClr val="windowText" lastClr="000000"/>
              </a:solidFill>
            </a:rPr>
            <a:t>したがって</a:t>
          </a:r>
          <a:r>
            <a:rPr kumimoji="1" lang="ja-JP" altLang="en-US" sz="1400" b="1">
              <a:solidFill>
                <a:srgbClr val="FF0000"/>
              </a:solidFill>
            </a:rPr>
            <a:t>入力不要です。</a:t>
          </a:r>
        </a:p>
      </xdr:txBody>
    </xdr:sp>
    <xdr:clientData/>
  </xdr:twoCellAnchor>
  <xdr:twoCellAnchor>
    <xdr:from>
      <xdr:col>7</xdr:col>
      <xdr:colOff>40821</xdr:colOff>
      <xdr:row>42</xdr:row>
      <xdr:rowOff>40822</xdr:rowOff>
    </xdr:from>
    <xdr:to>
      <xdr:col>8</xdr:col>
      <xdr:colOff>60444</xdr:colOff>
      <xdr:row>44</xdr:row>
      <xdr:rowOff>13607</xdr:rowOff>
    </xdr:to>
    <xdr:sp macro="" textlink="">
      <xdr:nvSpPr>
        <xdr:cNvPr id="13" name="正方形/長方形 12"/>
        <xdr:cNvSpPr/>
      </xdr:nvSpPr>
      <xdr:spPr>
        <a:xfrm>
          <a:off x="5765346" y="8518072"/>
          <a:ext cx="960664" cy="353785"/>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xdr:col>
      <xdr:colOff>368846</xdr:colOff>
      <xdr:row>41</xdr:row>
      <xdr:rowOff>136071</xdr:rowOff>
    </xdr:from>
    <xdr:to>
      <xdr:col>5</xdr:col>
      <xdr:colOff>83250</xdr:colOff>
      <xdr:row>43</xdr:row>
      <xdr:rowOff>40821</xdr:rowOff>
    </xdr:to>
    <xdr:sp macro="" textlink="">
      <xdr:nvSpPr>
        <xdr:cNvPr id="14" name="正方形/長方形 13"/>
        <xdr:cNvSpPr/>
      </xdr:nvSpPr>
      <xdr:spPr>
        <a:xfrm>
          <a:off x="2960916" y="8422821"/>
          <a:ext cx="934810" cy="285750"/>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9</xdr:col>
      <xdr:colOff>57603</xdr:colOff>
      <xdr:row>31</xdr:row>
      <xdr:rowOff>108856</xdr:rowOff>
    </xdr:from>
    <xdr:to>
      <xdr:col>15</xdr:col>
      <xdr:colOff>416966</xdr:colOff>
      <xdr:row>35</xdr:row>
      <xdr:rowOff>149678</xdr:rowOff>
    </xdr:to>
    <xdr:sp macro="" textlink="">
      <xdr:nvSpPr>
        <xdr:cNvPr id="15" name="角丸四角形吹き出し 14"/>
        <xdr:cNvSpPr/>
      </xdr:nvSpPr>
      <xdr:spPr>
        <a:xfrm>
          <a:off x="7398203" y="6500131"/>
          <a:ext cx="4523015" cy="793297"/>
        </a:xfrm>
        <a:prstGeom prst="wedgeRoundRectCallout">
          <a:avLst>
            <a:gd name="adj1" fmla="val -134961"/>
            <a:gd name="adj2" fmla="val -26553"/>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600"/>
            </a:lnSpc>
          </a:pPr>
          <a:r>
            <a:rPr kumimoji="1" lang="ja-JP" altLang="en-US" sz="1400"/>
            <a:t>強化対象事業ごとの金額を入力。入力した金額の合計は強化対象７費目の合計金額と一致します。</a:t>
          </a:r>
          <a:endParaRPr kumimoji="1" lang="ja-JP" altLang="en-US" sz="1400" b="1">
            <a:solidFill>
              <a:srgbClr val="FF0000"/>
            </a:solidFill>
          </a:endParaRPr>
        </a:p>
      </xdr:txBody>
    </xdr:sp>
    <xdr:clientData/>
  </xdr:twoCellAnchor>
  <xdr:twoCellAnchor>
    <xdr:from>
      <xdr:col>2</xdr:col>
      <xdr:colOff>318861</xdr:colOff>
      <xdr:row>32</xdr:row>
      <xdr:rowOff>69306</xdr:rowOff>
    </xdr:from>
    <xdr:to>
      <xdr:col>3</xdr:col>
      <xdr:colOff>773235</xdr:colOff>
      <xdr:row>34</xdr:row>
      <xdr:rowOff>61984</xdr:rowOff>
    </xdr:to>
    <xdr:sp macro="" textlink="">
      <xdr:nvSpPr>
        <xdr:cNvPr id="16" name="正方形/長方形 15"/>
        <xdr:cNvSpPr/>
      </xdr:nvSpPr>
      <xdr:spPr>
        <a:xfrm>
          <a:off x="1279072" y="6613072"/>
          <a:ext cx="993321" cy="353785"/>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FF0000"/>
              </a:solidFill>
            </a:rPr>
            <a:t>入力不要</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276225</xdr:colOff>
      <xdr:row>2</xdr:row>
      <xdr:rowOff>161925</xdr:rowOff>
    </xdr:from>
    <xdr:to>
      <xdr:col>3</xdr:col>
      <xdr:colOff>85725</xdr:colOff>
      <xdr:row>21</xdr:row>
      <xdr:rowOff>76200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504825"/>
          <a:ext cx="6696075" cy="3171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643063</xdr:colOff>
      <xdr:row>1</xdr:row>
      <xdr:rowOff>289228</xdr:rowOff>
    </xdr:from>
    <xdr:to>
      <xdr:col>5</xdr:col>
      <xdr:colOff>78218</xdr:colOff>
      <xdr:row>3</xdr:row>
      <xdr:rowOff>41289</xdr:rowOff>
    </xdr:to>
    <xdr:sp macro="" textlink="">
      <xdr:nvSpPr>
        <xdr:cNvPr id="2" name="正方形/長方形 1"/>
        <xdr:cNvSpPr/>
      </xdr:nvSpPr>
      <xdr:spPr>
        <a:xfrm>
          <a:off x="6133273" y="500683"/>
          <a:ext cx="892036" cy="312255"/>
        </a:xfrm>
        <a:prstGeom prst="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xdr:col>
      <xdr:colOff>132604</xdr:colOff>
      <xdr:row>1</xdr:row>
      <xdr:rowOff>17807</xdr:rowOff>
    </xdr:from>
    <xdr:to>
      <xdr:col>3</xdr:col>
      <xdr:colOff>642380</xdr:colOff>
      <xdr:row>1</xdr:row>
      <xdr:rowOff>282851</xdr:rowOff>
    </xdr:to>
    <xdr:cxnSp macro="">
      <xdr:nvCxnSpPr>
        <xdr:cNvPr id="3" name="直線矢印コネクタ 2"/>
        <xdr:cNvCxnSpPr/>
      </xdr:nvCxnSpPr>
      <xdr:spPr>
        <a:xfrm>
          <a:off x="5586619" y="227357"/>
          <a:ext cx="546652" cy="265044"/>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1507435</xdr:colOff>
      <xdr:row>0</xdr:row>
      <xdr:rowOff>27443</xdr:rowOff>
    </xdr:from>
    <xdr:to>
      <xdr:col>3</xdr:col>
      <xdr:colOff>187477</xdr:colOff>
      <xdr:row>1</xdr:row>
      <xdr:rowOff>107641</xdr:rowOff>
    </xdr:to>
    <xdr:sp macro="" textlink="">
      <xdr:nvSpPr>
        <xdr:cNvPr id="4" name="正方形/長方形 3"/>
        <xdr:cNvSpPr/>
      </xdr:nvSpPr>
      <xdr:spPr>
        <a:xfrm>
          <a:off x="3520109" y="27443"/>
          <a:ext cx="2100759" cy="295546"/>
        </a:xfrm>
        <a:prstGeom prst="rect">
          <a:avLst/>
        </a:prstGeom>
        <a:solidFill>
          <a:schemeClr val="accent5">
            <a:lumMod val="60000"/>
            <a:lumOff val="40000"/>
          </a:schemeClr>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latin typeface="UD デジタル 教科書体 NK-B" panose="02020700000000000000" pitchFamily="18" charset="-128"/>
              <a:ea typeface="UD デジタル 教科書体 NK-B" panose="02020700000000000000" pitchFamily="18" charset="-128"/>
            </a:rPr>
            <a:t>①前年度繰越金額を入力</a:t>
          </a:r>
        </a:p>
      </xdr:txBody>
    </xdr:sp>
    <xdr:clientData/>
  </xdr:twoCellAnchor>
  <xdr:twoCellAnchor>
    <xdr:from>
      <xdr:col>0</xdr:col>
      <xdr:colOff>0</xdr:colOff>
      <xdr:row>9</xdr:row>
      <xdr:rowOff>38819</xdr:rowOff>
    </xdr:from>
    <xdr:to>
      <xdr:col>2</xdr:col>
      <xdr:colOff>8959</xdr:colOff>
      <xdr:row>13</xdr:row>
      <xdr:rowOff>79694</xdr:rowOff>
    </xdr:to>
    <xdr:sp macro="" textlink="">
      <xdr:nvSpPr>
        <xdr:cNvPr id="5" name="正方形/長方形 4"/>
        <xdr:cNvSpPr/>
      </xdr:nvSpPr>
      <xdr:spPr>
        <a:xfrm>
          <a:off x="0" y="2186610"/>
          <a:ext cx="2029239" cy="985630"/>
        </a:xfrm>
        <a:prstGeom prst="rect">
          <a:avLst/>
        </a:prstGeom>
        <a:solidFill>
          <a:schemeClr val="accent5">
            <a:lumMod val="60000"/>
            <a:lumOff val="40000"/>
          </a:schemeClr>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000"/>
            </a:lnSpc>
          </a:pPr>
          <a:r>
            <a:rPr kumimoji="1" lang="ja-JP" altLang="en-US" sz="1000" b="1"/>
            <a:t>②収支帳簿の入力は、まず、</a:t>
          </a:r>
          <a:r>
            <a:rPr kumimoji="1" lang="ja-JP" altLang="en-US" sz="1000" b="1">
              <a:solidFill>
                <a:srgbClr val="FF0000"/>
              </a:solidFill>
            </a:rPr>
            <a:t>費目№を選択します（費目№は</a:t>
          </a:r>
          <a:r>
            <a:rPr kumimoji="1" lang="ja-JP" altLang="en-US" sz="1000" b="1" u="sng">
              <a:solidFill>
                <a:srgbClr val="FF0000"/>
              </a:solidFill>
            </a:rPr>
            <a:t>①６年度予算等参照</a:t>
          </a:r>
          <a:r>
            <a:rPr kumimoji="1" lang="ja-JP" altLang="en-US" sz="1000" b="1">
              <a:solidFill>
                <a:srgbClr val="FF0000"/>
              </a:solidFill>
            </a:rPr>
            <a:t>）</a:t>
          </a:r>
          <a:r>
            <a:rPr kumimoji="1" lang="ja-JP" altLang="en-US" sz="1000" b="1"/>
            <a:t>。費目№の選択で、費目名称は自動的に表示されます。</a:t>
          </a:r>
        </a:p>
      </xdr:txBody>
    </xdr:sp>
    <xdr:clientData/>
  </xdr:twoCellAnchor>
  <xdr:twoCellAnchor>
    <xdr:from>
      <xdr:col>0</xdr:col>
      <xdr:colOff>1932</xdr:colOff>
      <xdr:row>1</xdr:row>
      <xdr:rowOff>0</xdr:rowOff>
    </xdr:from>
    <xdr:to>
      <xdr:col>1</xdr:col>
      <xdr:colOff>41</xdr:colOff>
      <xdr:row>2</xdr:row>
      <xdr:rowOff>18027</xdr:rowOff>
    </xdr:to>
    <xdr:sp macro="" textlink="">
      <xdr:nvSpPr>
        <xdr:cNvPr id="6" name="正方形/長方形 5"/>
        <xdr:cNvSpPr/>
      </xdr:nvSpPr>
      <xdr:spPr>
        <a:xfrm>
          <a:off x="8282" y="219075"/>
          <a:ext cx="382243" cy="332133"/>
        </a:xfrm>
        <a:prstGeom prst="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xdr:col>
      <xdr:colOff>8945</xdr:colOff>
      <xdr:row>1</xdr:row>
      <xdr:rowOff>0</xdr:rowOff>
    </xdr:from>
    <xdr:to>
      <xdr:col>2</xdr:col>
      <xdr:colOff>663</xdr:colOff>
      <xdr:row>2</xdr:row>
      <xdr:rowOff>18027</xdr:rowOff>
    </xdr:to>
    <xdr:sp macro="" textlink="">
      <xdr:nvSpPr>
        <xdr:cNvPr id="7" name="正方形/長方形 6"/>
        <xdr:cNvSpPr/>
      </xdr:nvSpPr>
      <xdr:spPr>
        <a:xfrm>
          <a:off x="407090" y="219075"/>
          <a:ext cx="1610968" cy="332133"/>
        </a:xfrm>
        <a:prstGeom prst="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xdr:col>
      <xdr:colOff>618876</xdr:colOff>
      <xdr:row>4</xdr:row>
      <xdr:rowOff>222969</xdr:rowOff>
    </xdr:from>
    <xdr:to>
      <xdr:col>1</xdr:col>
      <xdr:colOff>1368181</xdr:colOff>
      <xdr:row>7</xdr:row>
      <xdr:rowOff>139610</xdr:rowOff>
    </xdr:to>
    <xdr:sp macro="" textlink="">
      <xdr:nvSpPr>
        <xdr:cNvPr id="8" name="正方形/長方形 7"/>
        <xdr:cNvSpPr/>
      </xdr:nvSpPr>
      <xdr:spPr>
        <a:xfrm>
          <a:off x="1076739" y="1217545"/>
          <a:ext cx="836543" cy="629478"/>
        </a:xfrm>
        <a:prstGeom prst="rect">
          <a:avLst/>
        </a:prstGeom>
        <a:solidFill>
          <a:sysClr val="window" lastClr="FFFFFF"/>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900"/>
            </a:lnSpc>
          </a:pPr>
          <a:r>
            <a:rPr kumimoji="1" lang="ja-JP" altLang="en-US" sz="1000" b="1">
              <a:solidFill>
                <a:srgbClr val="FF0000"/>
              </a:solidFill>
            </a:rPr>
            <a:t>費目名称は自動表示。入力不要！</a:t>
          </a:r>
        </a:p>
      </xdr:txBody>
    </xdr:sp>
    <xdr:clientData/>
  </xdr:twoCellAnchor>
  <xdr:twoCellAnchor>
    <xdr:from>
      <xdr:col>2</xdr:col>
      <xdr:colOff>147901</xdr:colOff>
      <xdr:row>10</xdr:row>
      <xdr:rowOff>79651</xdr:rowOff>
    </xdr:from>
    <xdr:to>
      <xdr:col>2</xdr:col>
      <xdr:colOff>1819379</xdr:colOff>
      <xdr:row>11</xdr:row>
      <xdr:rowOff>132415</xdr:rowOff>
    </xdr:to>
    <xdr:sp macro="" textlink="">
      <xdr:nvSpPr>
        <xdr:cNvPr id="9" name="正方形/長方形 8"/>
        <xdr:cNvSpPr/>
      </xdr:nvSpPr>
      <xdr:spPr>
        <a:xfrm>
          <a:off x="2183711" y="2454551"/>
          <a:ext cx="1847021" cy="278296"/>
        </a:xfrm>
        <a:prstGeom prst="rect">
          <a:avLst/>
        </a:prstGeom>
        <a:solidFill>
          <a:schemeClr val="accent5">
            <a:lumMod val="60000"/>
            <a:lumOff val="40000"/>
          </a:schemeClr>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b="1"/>
            <a:t>③支出または収入内容の入力</a:t>
          </a:r>
        </a:p>
      </xdr:txBody>
    </xdr:sp>
    <xdr:clientData/>
  </xdr:twoCellAnchor>
  <xdr:twoCellAnchor>
    <xdr:from>
      <xdr:col>3</xdr:col>
      <xdr:colOff>0</xdr:colOff>
      <xdr:row>9</xdr:row>
      <xdr:rowOff>14632</xdr:rowOff>
    </xdr:from>
    <xdr:to>
      <xdr:col>4</xdr:col>
      <xdr:colOff>252840</xdr:colOff>
      <xdr:row>10</xdr:row>
      <xdr:rowOff>58053</xdr:rowOff>
    </xdr:to>
    <xdr:sp macro="" textlink="">
      <xdr:nvSpPr>
        <xdr:cNvPr id="10" name="正方形/長方形 9"/>
        <xdr:cNvSpPr/>
      </xdr:nvSpPr>
      <xdr:spPr>
        <a:xfrm>
          <a:off x="5433391" y="2170043"/>
          <a:ext cx="1043609" cy="281609"/>
        </a:xfrm>
        <a:prstGeom prst="rect">
          <a:avLst/>
        </a:prstGeom>
        <a:solidFill>
          <a:schemeClr val="accent5">
            <a:lumMod val="60000"/>
            <a:lumOff val="40000"/>
          </a:schemeClr>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b="1"/>
            <a:t>④金額の入力</a:t>
          </a:r>
        </a:p>
      </xdr:txBody>
    </xdr:sp>
    <xdr:clientData/>
  </xdr:twoCellAnchor>
  <xdr:twoCellAnchor>
    <xdr:from>
      <xdr:col>4</xdr:col>
      <xdr:colOff>548778</xdr:colOff>
      <xdr:row>13</xdr:row>
      <xdr:rowOff>41413</xdr:rowOff>
    </xdr:from>
    <xdr:to>
      <xdr:col>6</xdr:col>
      <xdr:colOff>131262</xdr:colOff>
      <xdr:row>15</xdr:row>
      <xdr:rowOff>39573</xdr:rowOff>
    </xdr:to>
    <xdr:sp macro="" textlink="">
      <xdr:nvSpPr>
        <xdr:cNvPr id="11" name="正方形/長方形 10"/>
        <xdr:cNvSpPr/>
      </xdr:nvSpPr>
      <xdr:spPr>
        <a:xfrm>
          <a:off x="6800022" y="3130826"/>
          <a:ext cx="1093304" cy="455544"/>
        </a:xfrm>
        <a:prstGeom prst="rect">
          <a:avLst/>
        </a:prstGeom>
        <a:solidFill>
          <a:sysClr val="window" lastClr="FFFFFF"/>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r>
            <a:rPr kumimoji="1" lang="ja-JP" altLang="en-US" sz="1000" b="1">
              <a:solidFill>
                <a:srgbClr val="FF0000"/>
              </a:solidFill>
            </a:rPr>
            <a:t>収支は自動表示。入力不要！</a:t>
          </a:r>
        </a:p>
      </xdr:txBody>
    </xdr:sp>
    <xdr:clientData/>
  </xdr:twoCellAnchor>
  <xdr:twoCellAnchor>
    <xdr:from>
      <xdr:col>6</xdr:col>
      <xdr:colOff>540494</xdr:colOff>
      <xdr:row>7</xdr:row>
      <xdr:rowOff>1</xdr:rowOff>
    </xdr:from>
    <xdr:to>
      <xdr:col>7</xdr:col>
      <xdr:colOff>1926528</xdr:colOff>
      <xdr:row>9</xdr:row>
      <xdr:rowOff>188632</xdr:rowOff>
    </xdr:to>
    <xdr:sp macro="" textlink="">
      <xdr:nvSpPr>
        <xdr:cNvPr id="12" name="正方形/長方形 11"/>
        <xdr:cNvSpPr/>
      </xdr:nvSpPr>
      <xdr:spPr>
        <a:xfrm>
          <a:off x="8348454" y="1685926"/>
          <a:ext cx="2141882" cy="639417"/>
        </a:xfrm>
        <a:prstGeom prst="rect">
          <a:avLst/>
        </a:prstGeom>
        <a:solidFill>
          <a:schemeClr val="accent5">
            <a:lumMod val="60000"/>
            <a:lumOff val="40000"/>
          </a:schemeClr>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r>
            <a:rPr kumimoji="1" lang="ja-JP" altLang="en-US" sz="1000" b="1"/>
            <a:t>⑤入力した支出内容が競技力強化事業に該当する場合は、「該当」を選択する。</a:t>
          </a:r>
        </a:p>
      </xdr:txBody>
    </xdr:sp>
    <xdr:clientData/>
  </xdr:twoCellAnchor>
  <xdr:twoCellAnchor>
    <xdr:from>
      <xdr:col>5</xdr:col>
      <xdr:colOff>728869</xdr:colOff>
      <xdr:row>6</xdr:row>
      <xdr:rowOff>7012</xdr:rowOff>
    </xdr:from>
    <xdr:to>
      <xdr:col>6</xdr:col>
      <xdr:colOff>523620</xdr:colOff>
      <xdr:row>7</xdr:row>
      <xdr:rowOff>214976</xdr:rowOff>
    </xdr:to>
    <xdr:sp macro="" textlink="">
      <xdr:nvSpPr>
        <xdr:cNvPr id="13" name="正方形/長方形 12"/>
        <xdr:cNvSpPr/>
      </xdr:nvSpPr>
      <xdr:spPr>
        <a:xfrm>
          <a:off x="7743825" y="1465607"/>
          <a:ext cx="588065" cy="427383"/>
        </a:xfrm>
        <a:prstGeom prst="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6</xdr:col>
      <xdr:colOff>16565</xdr:colOff>
      <xdr:row>8</xdr:row>
      <xdr:rowOff>8945</xdr:rowOff>
    </xdr:from>
    <xdr:to>
      <xdr:col>6</xdr:col>
      <xdr:colOff>522390</xdr:colOff>
      <xdr:row>9</xdr:row>
      <xdr:rowOff>39477</xdr:rowOff>
    </xdr:to>
    <xdr:sp macro="" textlink="">
      <xdr:nvSpPr>
        <xdr:cNvPr id="14" name="正方形/長方形 13"/>
        <xdr:cNvSpPr/>
      </xdr:nvSpPr>
      <xdr:spPr>
        <a:xfrm>
          <a:off x="7760390" y="1931090"/>
          <a:ext cx="563217" cy="236883"/>
        </a:xfrm>
        <a:prstGeom prst="rect">
          <a:avLst/>
        </a:prstGeom>
        <a:noFill/>
        <a:ln w="3810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7</xdr:col>
      <xdr:colOff>0</xdr:colOff>
      <xdr:row>11</xdr:row>
      <xdr:rowOff>34373</xdr:rowOff>
    </xdr:from>
    <xdr:to>
      <xdr:col>7</xdr:col>
      <xdr:colOff>2136913</xdr:colOff>
      <xdr:row>14</xdr:row>
      <xdr:rowOff>33142</xdr:rowOff>
    </xdr:to>
    <xdr:sp macro="" textlink="">
      <xdr:nvSpPr>
        <xdr:cNvPr id="15" name="正方形/長方形 14"/>
        <xdr:cNvSpPr/>
      </xdr:nvSpPr>
      <xdr:spPr>
        <a:xfrm>
          <a:off x="8365435" y="2659960"/>
          <a:ext cx="2136913" cy="694508"/>
        </a:xfrm>
        <a:prstGeom prst="rect">
          <a:avLst/>
        </a:prstGeom>
        <a:solidFill>
          <a:schemeClr val="accent5">
            <a:lumMod val="60000"/>
            <a:lumOff val="40000"/>
          </a:schemeClr>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r>
            <a:rPr kumimoji="1" lang="ja-JP" altLang="en-US" sz="1000" b="1"/>
            <a:t>⑤ただし、競技力強化対象外費目（</a:t>
          </a:r>
          <a:r>
            <a:rPr kumimoji="1" lang="en-US" altLang="ja-JP" sz="1000" b="1"/>
            <a:t>※</a:t>
          </a:r>
          <a:r>
            <a:rPr kumimoji="1" lang="ja-JP" altLang="en-US" sz="1000" b="1"/>
            <a:t>印の費目）は「該当」を選択できません。</a:t>
          </a:r>
          <a:r>
            <a:rPr kumimoji="1" lang="ja-JP" altLang="en-US" sz="1000" b="1">
              <a:solidFill>
                <a:srgbClr val="FF0000"/>
              </a:solidFill>
            </a:rPr>
            <a:t>「該当」をはずしてください。</a:t>
          </a:r>
        </a:p>
      </xdr:txBody>
    </xdr:sp>
    <xdr:clientData/>
  </xdr:twoCellAnchor>
  <xdr:twoCellAnchor>
    <xdr:from>
      <xdr:col>6</xdr:col>
      <xdr:colOff>322498</xdr:colOff>
      <xdr:row>9</xdr:row>
      <xdr:rowOff>65599</xdr:rowOff>
    </xdr:from>
    <xdr:to>
      <xdr:col>6</xdr:col>
      <xdr:colOff>540355</xdr:colOff>
      <xdr:row>12</xdr:row>
      <xdr:rowOff>188632</xdr:rowOff>
    </xdr:to>
    <xdr:cxnSp macro="">
      <xdr:nvCxnSpPr>
        <xdr:cNvPr id="16" name="直線矢印コネクタ 15"/>
        <xdr:cNvCxnSpPr/>
      </xdr:nvCxnSpPr>
      <xdr:spPr>
        <a:xfrm flipH="1" flipV="1">
          <a:off x="8099978" y="2201104"/>
          <a:ext cx="248478" cy="810038"/>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540495</xdr:colOff>
      <xdr:row>1</xdr:row>
      <xdr:rowOff>16565</xdr:rowOff>
    </xdr:from>
    <xdr:to>
      <xdr:col>8</xdr:col>
      <xdr:colOff>1853</xdr:colOff>
      <xdr:row>2</xdr:row>
      <xdr:rowOff>18119</xdr:rowOff>
    </xdr:to>
    <xdr:sp macro="" textlink="">
      <xdr:nvSpPr>
        <xdr:cNvPr id="17" name="正方形/長方形 16"/>
        <xdr:cNvSpPr/>
      </xdr:nvSpPr>
      <xdr:spPr>
        <a:xfrm>
          <a:off x="8348455" y="235640"/>
          <a:ext cx="2670728" cy="315568"/>
        </a:xfrm>
        <a:prstGeom prst="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7</xdr:col>
      <xdr:colOff>286192</xdr:colOff>
      <xdr:row>2</xdr:row>
      <xdr:rowOff>0</xdr:rowOff>
    </xdr:from>
    <xdr:to>
      <xdr:col>7</xdr:col>
      <xdr:colOff>319322</xdr:colOff>
      <xdr:row>5</xdr:row>
      <xdr:rowOff>10334</xdr:rowOff>
    </xdr:to>
    <xdr:cxnSp macro="">
      <xdr:nvCxnSpPr>
        <xdr:cNvPr id="18" name="直線矢印コネクタ 17"/>
        <xdr:cNvCxnSpPr/>
      </xdr:nvCxnSpPr>
      <xdr:spPr>
        <a:xfrm>
          <a:off x="8676447" y="542925"/>
          <a:ext cx="16565" cy="694082"/>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264519</xdr:colOff>
      <xdr:row>7</xdr:row>
      <xdr:rowOff>221724</xdr:rowOff>
    </xdr:from>
    <xdr:to>
      <xdr:col>1</xdr:col>
      <xdr:colOff>521702</xdr:colOff>
      <xdr:row>8</xdr:row>
      <xdr:rowOff>209519</xdr:rowOff>
    </xdr:to>
    <xdr:sp macro="" textlink="">
      <xdr:nvSpPr>
        <xdr:cNvPr id="19" name="正方形/長方形 18"/>
        <xdr:cNvSpPr/>
      </xdr:nvSpPr>
      <xdr:spPr>
        <a:xfrm>
          <a:off x="298174" y="1921564"/>
          <a:ext cx="670891" cy="223631"/>
        </a:xfrm>
        <a:prstGeom prst="rect">
          <a:avLst/>
        </a:prstGeom>
        <a:noFill/>
        <a:ln w="3810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xdr:col>
      <xdr:colOff>533427</xdr:colOff>
      <xdr:row>8</xdr:row>
      <xdr:rowOff>97182</xdr:rowOff>
    </xdr:from>
    <xdr:to>
      <xdr:col>6</xdr:col>
      <xdr:colOff>542399</xdr:colOff>
      <xdr:row>12</xdr:row>
      <xdr:rowOff>186254</xdr:rowOff>
    </xdr:to>
    <xdr:cxnSp macro="">
      <xdr:nvCxnSpPr>
        <xdr:cNvPr id="44" name="直線矢印コネクタ 43"/>
        <xdr:cNvCxnSpPr>
          <a:endCxn id="19" idx="3"/>
        </xdr:cNvCxnSpPr>
      </xdr:nvCxnSpPr>
      <xdr:spPr>
        <a:xfrm flipH="1" flipV="1">
          <a:off x="969065" y="2033380"/>
          <a:ext cx="7396370" cy="1010479"/>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904874</xdr:colOff>
      <xdr:row>7</xdr:row>
      <xdr:rowOff>95250</xdr:rowOff>
    </xdr:from>
    <xdr:to>
      <xdr:col>5</xdr:col>
      <xdr:colOff>847724</xdr:colOff>
      <xdr:row>11</xdr:row>
      <xdr:rowOff>104775</xdr:rowOff>
    </xdr:to>
    <xdr:sp macro="" textlink="">
      <xdr:nvSpPr>
        <xdr:cNvPr id="2" name="テキスト ボックス 1"/>
        <xdr:cNvSpPr txBox="1"/>
      </xdr:nvSpPr>
      <xdr:spPr>
        <a:xfrm>
          <a:off x="904874" y="1333500"/>
          <a:ext cx="5991225"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latin typeface="UD デジタル 教科書体 NK-B" panose="02020700000000000000" pitchFamily="18" charset="-128"/>
              <a:ea typeface="UD デジタル 教科書体 NK-B" panose="02020700000000000000" pitchFamily="18" charset="-128"/>
            </a:rPr>
            <a:t>このシートには、入力しないでください。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NFL01\share\&#12473;&#12509;&#12540;&#12484;&#35506;\03_&#12473;&#12509;&#12540;&#12484;&#25285;&#24403;\03_&#22243;&#20307;&#38306;&#20418;\&#12473;&#12509;&#12540;&#12484;&#21332;&#20250;\&#20196;&#21644;4&#24180;&#24230;\11&#21508;&#21332;&#20250;&#25552;&#20986;&#26360;&#39006;&#38306;&#20418;\R5&#24180;&#24230;&#29992;\&#9315;&#24180;&#24230;&#21021;&#12417;&#25552;&#20986;&#26360;&#39006;&#26360;&#24335;(&#35352;&#20837;&#203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算書"/>
      <sheetName val="決算書"/>
      <sheetName val="⑦役員名簿兼加盟団体登録票"/>
      <sheetName val="⑥競技力強化実績報告書"/>
      <sheetName val="⑤事業計画"/>
      <sheetName val="④事業報告書"/>
      <sheetName val="③31年度予算"/>
      <sheetName val="②30年度収支帳簿"/>
      <sheetName val="①30年度予算"/>
      <sheetName val="決算費目合計額（変更不可）"/>
      <sheetName val="入力手順"/>
      <sheetName val="Sheet1"/>
    </sheetNames>
    <sheetDataSet>
      <sheetData sheetId="0"/>
      <sheetData sheetId="1"/>
      <sheetData sheetId="2"/>
      <sheetData sheetId="3"/>
      <sheetData sheetId="4"/>
      <sheetData sheetId="5"/>
      <sheetData sheetId="6"/>
      <sheetData sheetId="7"/>
      <sheetData sheetId="8"/>
      <sheetData sheetId="9">
        <row r="4">
          <cell r="A4">
            <v>1</v>
          </cell>
          <cell r="B4" t="str">
            <v>会員会費</v>
          </cell>
        </row>
        <row r="5">
          <cell r="A5">
            <v>2</v>
          </cell>
          <cell r="B5" t="str">
            <v>団体会費</v>
          </cell>
        </row>
        <row r="6">
          <cell r="A6">
            <v>3</v>
          </cell>
          <cell r="B6" t="str">
            <v>入会金</v>
          </cell>
        </row>
        <row r="7">
          <cell r="A7">
            <v>4</v>
          </cell>
          <cell r="B7" t="str">
            <v>団体登録料</v>
          </cell>
        </row>
        <row r="8">
          <cell r="A8">
            <v>5</v>
          </cell>
          <cell r="B8" t="str">
            <v>選手登録料</v>
          </cell>
        </row>
        <row r="9">
          <cell r="A9">
            <v>6</v>
          </cell>
          <cell r="B9" t="str">
            <v>審判員登録料</v>
          </cell>
        </row>
        <row r="10">
          <cell r="A10">
            <v>7</v>
          </cell>
          <cell r="B10" t="str">
            <v>認定料（昇段等）</v>
          </cell>
        </row>
        <row r="11">
          <cell r="A11">
            <v>8</v>
          </cell>
          <cell r="B11" t="str">
            <v>その他</v>
          </cell>
        </row>
        <row r="12">
          <cell r="A12" t="str">
            <v>事業収入</v>
          </cell>
        </row>
        <row r="13">
          <cell r="A13">
            <v>9</v>
          </cell>
          <cell r="B13" t="str">
            <v>大会参加料</v>
          </cell>
        </row>
        <row r="14">
          <cell r="A14">
            <v>10</v>
          </cell>
          <cell r="B14" t="str">
            <v>講習会受講料</v>
          </cell>
        </row>
        <row r="15">
          <cell r="A15">
            <v>11</v>
          </cell>
          <cell r="B15" t="str">
            <v>指導料（謝礼）</v>
          </cell>
        </row>
        <row r="16">
          <cell r="A16">
            <v>12</v>
          </cell>
          <cell r="B16" t="str">
            <v>その他</v>
          </cell>
        </row>
        <row r="17">
          <cell r="A17" t="str">
            <v>補助金収入</v>
          </cell>
        </row>
        <row r="18">
          <cell r="A18">
            <v>13</v>
          </cell>
          <cell r="B18" t="str">
            <v>市・県</v>
          </cell>
        </row>
        <row r="19">
          <cell r="A19">
            <v>14</v>
          </cell>
          <cell r="B19" t="str">
            <v>平体協</v>
          </cell>
        </row>
        <row r="20">
          <cell r="A20">
            <v>15</v>
          </cell>
          <cell r="B20" t="str">
            <v>県加盟団体</v>
          </cell>
        </row>
        <row r="21">
          <cell r="A21">
            <v>16</v>
          </cell>
          <cell r="B21" t="str">
            <v>まちづくり財団</v>
          </cell>
        </row>
        <row r="22">
          <cell r="A22">
            <v>17</v>
          </cell>
          <cell r="B22" t="str">
            <v>その他</v>
          </cell>
        </row>
        <row r="23">
          <cell r="A23" t="str">
            <v>委託金収入</v>
          </cell>
        </row>
        <row r="24">
          <cell r="A24">
            <v>18</v>
          </cell>
          <cell r="B24" t="str">
            <v>市・県</v>
          </cell>
        </row>
        <row r="25">
          <cell r="A25">
            <v>19</v>
          </cell>
          <cell r="B25" t="str">
            <v>平体協</v>
          </cell>
        </row>
        <row r="26">
          <cell r="A26">
            <v>20</v>
          </cell>
          <cell r="B26" t="str">
            <v>県加盟団体</v>
          </cell>
        </row>
        <row r="27">
          <cell r="A27">
            <v>21</v>
          </cell>
          <cell r="B27" t="str">
            <v>まちづくり財団</v>
          </cell>
        </row>
        <row r="28">
          <cell r="A28">
            <v>22</v>
          </cell>
          <cell r="B28" t="str">
            <v>その他</v>
          </cell>
        </row>
        <row r="29">
          <cell r="A29" t="str">
            <v>雑収入</v>
          </cell>
        </row>
        <row r="30">
          <cell r="A30">
            <v>23</v>
          </cell>
          <cell r="B30" t="str">
            <v>預金利子</v>
          </cell>
        </row>
        <row r="31">
          <cell r="A31">
            <v>24</v>
          </cell>
          <cell r="B31" t="str">
            <v>協賛金</v>
          </cell>
        </row>
        <row r="32">
          <cell r="A32">
            <v>25</v>
          </cell>
          <cell r="B32" t="str">
            <v>広告代</v>
          </cell>
        </row>
        <row r="33">
          <cell r="A33">
            <v>26</v>
          </cell>
          <cell r="B33" t="str">
            <v>販売手数料</v>
          </cell>
        </row>
        <row r="34">
          <cell r="A34">
            <v>27</v>
          </cell>
          <cell r="B34" t="str">
            <v>積立取崩し</v>
          </cell>
        </row>
        <row r="35">
          <cell r="A35">
            <v>28</v>
          </cell>
          <cell r="B35" t="str">
            <v>その他</v>
          </cell>
        </row>
        <row r="36">
          <cell r="A36" t="str">
            <v>事務費</v>
          </cell>
        </row>
        <row r="37">
          <cell r="A37">
            <v>29</v>
          </cell>
          <cell r="B37" t="str">
            <v>会議費※</v>
          </cell>
        </row>
        <row r="38">
          <cell r="A38">
            <v>30</v>
          </cell>
          <cell r="B38" t="str">
            <v>印刷製本費</v>
          </cell>
        </row>
        <row r="39">
          <cell r="A39">
            <v>31</v>
          </cell>
          <cell r="B39" t="str">
            <v>通信運搬費</v>
          </cell>
        </row>
        <row r="40">
          <cell r="A40">
            <v>32</v>
          </cell>
          <cell r="B40" t="str">
            <v>消耗品費</v>
          </cell>
        </row>
        <row r="41">
          <cell r="A41">
            <v>33</v>
          </cell>
          <cell r="B41" t="str">
            <v>その他</v>
          </cell>
        </row>
        <row r="42">
          <cell r="A42" t="str">
            <v>講習会費</v>
          </cell>
        </row>
        <row r="43">
          <cell r="A43">
            <v>34</v>
          </cell>
          <cell r="B43" t="str">
            <v>講師謝礼</v>
          </cell>
        </row>
        <row r="44">
          <cell r="A44">
            <v>35</v>
          </cell>
          <cell r="B44" t="str">
            <v>食糧費（お茶等）※</v>
          </cell>
        </row>
        <row r="45">
          <cell r="A45">
            <v>36</v>
          </cell>
          <cell r="B45" t="str">
            <v>その他</v>
          </cell>
        </row>
        <row r="46">
          <cell r="A46" t="str">
            <v>事業費</v>
          </cell>
        </row>
        <row r="47">
          <cell r="A47">
            <v>37</v>
          </cell>
          <cell r="B47" t="str">
            <v>市総体受託事業費※</v>
          </cell>
        </row>
        <row r="48">
          <cell r="A48">
            <v>38</v>
          </cell>
          <cell r="B48" t="str">
            <v>まちづくり財団受託事業費※</v>
          </cell>
        </row>
        <row r="49">
          <cell r="A49">
            <v>39</v>
          </cell>
          <cell r="B49" t="str">
            <v>その他受託事業費※</v>
          </cell>
        </row>
        <row r="50">
          <cell r="A50">
            <v>40</v>
          </cell>
          <cell r="B50" t="str">
            <v>選手派遣費</v>
          </cell>
        </row>
        <row r="51">
          <cell r="A51">
            <v>41</v>
          </cell>
          <cell r="B51" t="str">
            <v>広報費</v>
          </cell>
        </row>
        <row r="52">
          <cell r="A52">
            <v>42</v>
          </cell>
          <cell r="B52" t="str">
            <v>食糧費（お茶等）※</v>
          </cell>
        </row>
        <row r="53">
          <cell r="A53">
            <v>43</v>
          </cell>
          <cell r="B53" t="str">
            <v>役務費</v>
          </cell>
        </row>
        <row r="54">
          <cell r="A54">
            <v>44</v>
          </cell>
          <cell r="B54" t="str">
            <v>下部組織補助金</v>
          </cell>
        </row>
        <row r="55">
          <cell r="A55">
            <v>45</v>
          </cell>
          <cell r="B55" t="str">
            <v>備品費</v>
          </cell>
        </row>
        <row r="56">
          <cell r="A56">
            <v>46</v>
          </cell>
          <cell r="B56" t="str">
            <v>賞状・賞品代</v>
          </cell>
        </row>
        <row r="57">
          <cell r="A57">
            <v>47</v>
          </cell>
          <cell r="B57" t="str">
            <v>その他</v>
          </cell>
        </row>
        <row r="58">
          <cell r="A58" t="str">
            <v>会場使用料</v>
          </cell>
        </row>
        <row r="59">
          <cell r="A59">
            <v>48</v>
          </cell>
          <cell r="B59" t="str">
            <v>会議※</v>
          </cell>
        </row>
        <row r="60">
          <cell r="A60">
            <v>49</v>
          </cell>
          <cell r="B60" t="str">
            <v>講習会</v>
          </cell>
        </row>
        <row r="61">
          <cell r="A61">
            <v>50</v>
          </cell>
          <cell r="B61" t="str">
            <v>大会</v>
          </cell>
        </row>
        <row r="62">
          <cell r="A62">
            <v>51</v>
          </cell>
          <cell r="B62" t="str">
            <v>その他</v>
          </cell>
        </row>
        <row r="63">
          <cell r="A63" t="str">
            <v>分担金・負担金</v>
          </cell>
        </row>
        <row r="64">
          <cell r="A64">
            <v>52</v>
          </cell>
          <cell r="B64" t="str">
            <v>平体協※</v>
          </cell>
        </row>
        <row r="65">
          <cell r="A65">
            <v>53</v>
          </cell>
          <cell r="B65" t="str">
            <v>県体協※</v>
          </cell>
        </row>
        <row r="66">
          <cell r="A66">
            <v>54</v>
          </cell>
          <cell r="B66" t="str">
            <v>その他※</v>
          </cell>
        </row>
        <row r="67">
          <cell r="A67" t="str">
            <v>旅費交通費</v>
          </cell>
        </row>
        <row r="68">
          <cell r="A68">
            <v>55</v>
          </cell>
          <cell r="B68" t="str">
            <v>役員・審判等</v>
          </cell>
        </row>
        <row r="69">
          <cell r="A69">
            <v>56</v>
          </cell>
          <cell r="B69" t="str">
            <v>その他</v>
          </cell>
        </row>
        <row r="70">
          <cell r="A70" t="str">
            <v>保険料</v>
          </cell>
        </row>
        <row r="71">
          <cell r="A71">
            <v>57</v>
          </cell>
          <cell r="B71" t="str">
            <v>役員・審判・選手等</v>
          </cell>
        </row>
        <row r="72">
          <cell r="A72">
            <v>58</v>
          </cell>
          <cell r="B72" t="str">
            <v>その他</v>
          </cell>
        </row>
        <row r="73">
          <cell r="A73" t="str">
            <v>雑費</v>
          </cell>
        </row>
        <row r="74">
          <cell r="A74">
            <v>59</v>
          </cell>
          <cell r="B74" t="str">
            <v>慶弔費※</v>
          </cell>
        </row>
        <row r="75">
          <cell r="A75">
            <v>60</v>
          </cell>
          <cell r="B75" t="str">
            <v>その他</v>
          </cell>
        </row>
        <row r="76">
          <cell r="A76" t="str">
            <v>積立金</v>
          </cell>
        </row>
        <row r="77">
          <cell r="A77">
            <v>61</v>
          </cell>
          <cell r="B77" t="str">
            <v>積立金※</v>
          </cell>
        </row>
        <row r="80">
          <cell r="A80" t="str">
            <v>◆※の費目は競技力強化事業対象外の支出費目です。</v>
          </cell>
        </row>
        <row r="82">
          <cell r="A82" t="str">
            <v>◆表の最右列の金額は、②収支帳簿で競技力強化対象事業「該当」を選択した各費目の（合計）金額です。この競技力強化対象事業費の金額が、「競技力強化委託実績報告書の各支出費目の金額欄」に反映しています。なお、競技力強化対象外の費目は合計されていません。</v>
          </cell>
        </row>
      </sheetData>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M35"/>
  <sheetViews>
    <sheetView zoomScaleNormal="100" workbookViewId="0">
      <selection activeCell="M8" sqref="M8"/>
    </sheetView>
  </sheetViews>
  <sheetFormatPr defaultColWidth="8.5" defaultRowHeight="16.5" customHeight="1"/>
  <cols>
    <col min="1" max="11" width="8.5" style="129"/>
    <col min="12" max="12" width="3.625" style="129" bestFit="1" customWidth="1"/>
    <col min="13" max="16384" width="8.5" style="129"/>
  </cols>
  <sheetData>
    <row r="1" spans="1:13" ht="27" customHeight="1" thickBot="1">
      <c r="A1" s="409" t="s">
        <v>277</v>
      </c>
      <c r="B1" s="409"/>
      <c r="C1" s="409"/>
      <c r="D1" s="409"/>
      <c r="E1" s="128"/>
      <c r="F1" s="410" t="s">
        <v>104</v>
      </c>
      <c r="G1" s="410"/>
      <c r="H1" s="411">
        <f>'④-1事業報告書'!O2</f>
        <v>0</v>
      </c>
      <c r="I1" s="411"/>
      <c r="J1" s="411"/>
      <c r="K1" s="411"/>
      <c r="L1" s="368" t="s">
        <v>316</v>
      </c>
      <c r="M1" s="369" t="s">
        <v>315</v>
      </c>
    </row>
    <row r="2" spans="1:13" ht="7.5" customHeight="1" thickTop="1">
      <c r="F2" s="130"/>
      <c r="G2" s="130"/>
      <c r="H2" s="131"/>
      <c r="I2" s="131"/>
      <c r="J2" s="131"/>
      <c r="K2" s="131"/>
    </row>
    <row r="3" spans="1:13" ht="26.25" customHeight="1">
      <c r="A3" s="132" t="s">
        <v>105</v>
      </c>
      <c r="B3" s="133"/>
      <c r="C3" s="133"/>
    </row>
    <row r="4" spans="1:13" ht="16.5" customHeight="1" thickBot="1">
      <c r="A4" s="134"/>
      <c r="B4" s="133"/>
      <c r="C4" s="133"/>
    </row>
    <row r="5" spans="1:13" ht="19.5" customHeight="1" thickTop="1">
      <c r="A5" s="412" t="s">
        <v>11</v>
      </c>
      <c r="B5" s="413"/>
      <c r="C5" s="400" t="s">
        <v>135</v>
      </c>
      <c r="D5" s="400"/>
      <c r="E5" s="401" t="s">
        <v>6</v>
      </c>
      <c r="F5" s="401"/>
      <c r="G5" s="402" t="s">
        <v>106</v>
      </c>
      <c r="H5" s="403"/>
      <c r="I5" s="403"/>
      <c r="J5" s="403"/>
      <c r="K5" s="404"/>
    </row>
    <row r="6" spans="1:13" ht="22.5" customHeight="1">
      <c r="A6" s="405" t="s">
        <v>13</v>
      </c>
      <c r="B6" s="406"/>
      <c r="C6" s="380">
        <f>決算書!E6</f>
        <v>0</v>
      </c>
      <c r="D6" s="380"/>
      <c r="E6" s="380">
        <f>③7年度予算!D3</f>
        <v>0</v>
      </c>
      <c r="F6" s="380"/>
      <c r="G6" s="407" t="s">
        <v>107</v>
      </c>
      <c r="H6" s="407"/>
      <c r="I6" s="407"/>
      <c r="J6" s="407"/>
      <c r="K6" s="408"/>
    </row>
    <row r="7" spans="1:13" ht="22.5" customHeight="1">
      <c r="A7" s="405" t="s">
        <v>20</v>
      </c>
      <c r="B7" s="406"/>
      <c r="C7" s="380">
        <f>決算書!E7</f>
        <v>0</v>
      </c>
      <c r="D7" s="380"/>
      <c r="E7" s="380">
        <f>③7年度予算!D12</f>
        <v>0</v>
      </c>
      <c r="F7" s="380"/>
      <c r="G7" s="407" t="s">
        <v>108</v>
      </c>
      <c r="H7" s="407"/>
      <c r="I7" s="407"/>
      <c r="J7" s="407"/>
      <c r="K7" s="408"/>
    </row>
    <row r="8" spans="1:13" ht="22.5" customHeight="1">
      <c r="A8" s="405" t="s">
        <v>24</v>
      </c>
      <c r="B8" s="406"/>
      <c r="C8" s="380">
        <f>決算書!E8</f>
        <v>0</v>
      </c>
      <c r="D8" s="380"/>
      <c r="E8" s="380">
        <f>③7年度予算!D17</f>
        <v>0</v>
      </c>
      <c r="F8" s="380"/>
      <c r="G8" s="407" t="s">
        <v>109</v>
      </c>
      <c r="H8" s="407"/>
      <c r="I8" s="407"/>
      <c r="J8" s="407"/>
      <c r="K8" s="408"/>
    </row>
    <row r="9" spans="1:13" ht="22.5" customHeight="1">
      <c r="A9" s="405" t="s">
        <v>29</v>
      </c>
      <c r="B9" s="406"/>
      <c r="C9" s="380">
        <f>決算書!E9</f>
        <v>0</v>
      </c>
      <c r="D9" s="380"/>
      <c r="E9" s="380">
        <f>③7年度予算!D23</f>
        <v>0</v>
      </c>
      <c r="F9" s="380"/>
      <c r="G9" s="407" t="s">
        <v>110</v>
      </c>
      <c r="H9" s="407"/>
      <c r="I9" s="407"/>
      <c r="J9" s="407"/>
      <c r="K9" s="408"/>
    </row>
    <row r="10" spans="1:13" ht="22.5" customHeight="1">
      <c r="A10" s="405" t="s">
        <v>33</v>
      </c>
      <c r="B10" s="406"/>
      <c r="C10" s="380">
        <f>決算書!E10</f>
        <v>0</v>
      </c>
      <c r="D10" s="380"/>
      <c r="E10" s="380">
        <f>③7年度予算!D29</f>
        <v>0</v>
      </c>
      <c r="F10" s="380"/>
      <c r="G10" s="407" t="s">
        <v>111</v>
      </c>
      <c r="H10" s="407"/>
      <c r="I10" s="407"/>
      <c r="J10" s="407"/>
      <c r="K10" s="408"/>
    </row>
    <row r="11" spans="1:13" ht="22.5" customHeight="1">
      <c r="A11" s="405" t="s">
        <v>39</v>
      </c>
      <c r="B11" s="406"/>
      <c r="C11" s="380">
        <f>決算書!E11</f>
        <v>0</v>
      </c>
      <c r="D11" s="380"/>
      <c r="E11" s="380">
        <f>③7年度予算!D36</f>
        <v>0</v>
      </c>
      <c r="F11" s="380"/>
      <c r="G11" s="407" t="s">
        <v>112</v>
      </c>
      <c r="H11" s="407"/>
      <c r="I11" s="407"/>
      <c r="J11" s="407"/>
      <c r="K11" s="408"/>
    </row>
    <row r="12" spans="1:13" ht="22.5" customHeight="1" thickBot="1">
      <c r="A12" s="394" t="s">
        <v>103</v>
      </c>
      <c r="B12" s="395"/>
      <c r="C12" s="396">
        <f>SUM(C6:D11)</f>
        <v>0</v>
      </c>
      <c r="D12" s="397"/>
      <c r="E12" s="385">
        <f>SUM(E6:F11)</f>
        <v>0</v>
      </c>
      <c r="F12" s="385"/>
      <c r="G12" s="386"/>
      <c r="H12" s="386"/>
      <c r="I12" s="386"/>
      <c r="J12" s="386"/>
      <c r="K12" s="387"/>
    </row>
    <row r="13" spans="1:13" ht="16.5" customHeight="1" thickTop="1"/>
    <row r="14" spans="1:13" ht="26.25" customHeight="1">
      <c r="A14" s="132" t="s">
        <v>113</v>
      </c>
      <c r="B14" s="133"/>
      <c r="C14" s="133"/>
      <c r="E14" s="135"/>
      <c r="F14" s="135"/>
      <c r="G14" s="135"/>
      <c r="H14" s="136"/>
      <c r="I14" s="136"/>
      <c r="J14" s="136"/>
      <c r="K14" s="136"/>
    </row>
    <row r="15" spans="1:13" ht="16.5" customHeight="1" thickBot="1">
      <c r="A15" s="134"/>
      <c r="B15" s="133"/>
      <c r="C15" s="133"/>
    </row>
    <row r="16" spans="1:13" ht="19.5" customHeight="1" thickTop="1">
      <c r="A16" s="398" t="s">
        <v>11</v>
      </c>
      <c r="B16" s="399"/>
      <c r="C16" s="400" t="s">
        <v>135</v>
      </c>
      <c r="D16" s="400"/>
      <c r="E16" s="401" t="s">
        <v>6</v>
      </c>
      <c r="F16" s="401"/>
      <c r="G16" s="402" t="s">
        <v>106</v>
      </c>
      <c r="H16" s="403"/>
      <c r="I16" s="403"/>
      <c r="J16" s="403"/>
      <c r="K16" s="404"/>
    </row>
    <row r="17" spans="1:11" ht="22.5" customHeight="1">
      <c r="A17" s="388" t="s">
        <v>8</v>
      </c>
      <c r="B17" s="389"/>
      <c r="C17" s="380">
        <f>決算書!E17</f>
        <v>0</v>
      </c>
      <c r="D17" s="380"/>
      <c r="E17" s="380">
        <f>③7年度予算!H3</f>
        <v>0</v>
      </c>
      <c r="F17" s="380"/>
      <c r="G17" s="390" t="s">
        <v>114</v>
      </c>
      <c r="H17" s="390"/>
      <c r="I17" s="390"/>
      <c r="J17" s="390"/>
      <c r="K17" s="391"/>
    </row>
    <row r="18" spans="1:11" ht="22.5" customHeight="1">
      <c r="A18" s="388" t="s">
        <v>43</v>
      </c>
      <c r="B18" s="389"/>
      <c r="C18" s="380">
        <f>決算書!E18</f>
        <v>0</v>
      </c>
      <c r="D18" s="380"/>
      <c r="E18" s="380">
        <f>③7年度予算!H9</f>
        <v>0</v>
      </c>
      <c r="F18" s="380"/>
      <c r="G18" s="390" t="s">
        <v>115</v>
      </c>
      <c r="H18" s="390"/>
      <c r="I18" s="390"/>
      <c r="J18" s="390"/>
      <c r="K18" s="391"/>
    </row>
    <row r="19" spans="1:11" ht="22.5" customHeight="1">
      <c r="A19" s="388" t="s">
        <v>45</v>
      </c>
      <c r="B19" s="389"/>
      <c r="C19" s="380">
        <f>決算書!E19</f>
        <v>0</v>
      </c>
      <c r="D19" s="380"/>
      <c r="E19" s="380">
        <f>③7年度予算!H13</f>
        <v>0</v>
      </c>
      <c r="F19" s="380"/>
      <c r="G19" s="392" t="s">
        <v>116</v>
      </c>
      <c r="H19" s="392"/>
      <c r="I19" s="392"/>
      <c r="J19" s="392"/>
      <c r="K19" s="393"/>
    </row>
    <row r="20" spans="1:11" ht="22.5" customHeight="1">
      <c r="A20" s="388" t="s">
        <v>52</v>
      </c>
      <c r="B20" s="389"/>
      <c r="C20" s="380">
        <f>決算書!E20</f>
        <v>0</v>
      </c>
      <c r="D20" s="380"/>
      <c r="E20" s="380">
        <f>③7年度予算!H25</f>
        <v>0</v>
      </c>
      <c r="F20" s="380"/>
      <c r="G20" s="390" t="s">
        <v>117</v>
      </c>
      <c r="H20" s="390"/>
      <c r="I20" s="390"/>
      <c r="J20" s="390"/>
      <c r="K20" s="391"/>
    </row>
    <row r="21" spans="1:11" ht="22.5" customHeight="1">
      <c r="A21" s="388" t="s">
        <v>55</v>
      </c>
      <c r="B21" s="389"/>
      <c r="C21" s="380">
        <f>決算書!E21</f>
        <v>0</v>
      </c>
      <c r="D21" s="380"/>
      <c r="E21" s="380">
        <f>③7年度予算!H30</f>
        <v>0</v>
      </c>
      <c r="F21" s="380"/>
      <c r="G21" s="390" t="s">
        <v>118</v>
      </c>
      <c r="H21" s="390"/>
      <c r="I21" s="390"/>
      <c r="J21" s="390"/>
      <c r="K21" s="391"/>
    </row>
    <row r="22" spans="1:11" ht="22.5" customHeight="1">
      <c r="A22" s="388" t="s">
        <v>56</v>
      </c>
      <c r="B22" s="389"/>
      <c r="C22" s="380">
        <f>決算書!E22</f>
        <v>0</v>
      </c>
      <c r="D22" s="380"/>
      <c r="E22" s="380">
        <f>③7年度予算!H34</f>
        <v>0</v>
      </c>
      <c r="F22" s="380"/>
      <c r="G22" s="390" t="s">
        <v>119</v>
      </c>
      <c r="H22" s="390"/>
      <c r="I22" s="390"/>
      <c r="J22" s="390"/>
      <c r="K22" s="391"/>
    </row>
    <row r="23" spans="1:11" ht="22.5" customHeight="1">
      <c r="A23" s="388" t="s">
        <v>58</v>
      </c>
      <c r="B23" s="389"/>
      <c r="C23" s="380">
        <f>決算書!E23</f>
        <v>0</v>
      </c>
      <c r="D23" s="380"/>
      <c r="E23" s="380">
        <f>③7年度予算!H37</f>
        <v>0</v>
      </c>
      <c r="F23" s="380"/>
      <c r="G23" s="390"/>
      <c r="H23" s="390"/>
      <c r="I23" s="390"/>
      <c r="J23" s="390"/>
      <c r="K23" s="391"/>
    </row>
    <row r="24" spans="1:11" ht="22.5" customHeight="1">
      <c r="A24" s="388" t="s">
        <v>9</v>
      </c>
      <c r="B24" s="389"/>
      <c r="C24" s="380">
        <f>決算書!E24</f>
        <v>0</v>
      </c>
      <c r="D24" s="380"/>
      <c r="E24" s="380">
        <f>③7年度予算!H40</f>
        <v>0</v>
      </c>
      <c r="F24" s="380"/>
      <c r="G24" s="390" t="s">
        <v>120</v>
      </c>
      <c r="H24" s="390"/>
      <c r="I24" s="390"/>
      <c r="J24" s="390"/>
      <c r="K24" s="391"/>
    </row>
    <row r="25" spans="1:11" ht="22.5" customHeight="1">
      <c r="A25" s="137" t="s">
        <v>10</v>
      </c>
      <c r="B25" s="138"/>
      <c r="C25" s="380">
        <f>決算書!E25</f>
        <v>0</v>
      </c>
      <c r="D25" s="380"/>
      <c r="E25" s="380">
        <f>③7年度予算!H43</f>
        <v>0</v>
      </c>
      <c r="F25" s="380"/>
      <c r="G25" s="381"/>
      <c r="H25" s="381"/>
      <c r="I25" s="381"/>
      <c r="J25" s="381"/>
      <c r="K25" s="382"/>
    </row>
    <row r="26" spans="1:11" ht="22.5" customHeight="1" thickBot="1">
      <c r="A26" s="383" t="s">
        <v>103</v>
      </c>
      <c r="B26" s="384"/>
      <c r="C26" s="385">
        <f>SUM(C17:D25)</f>
        <v>0</v>
      </c>
      <c r="D26" s="385"/>
      <c r="E26" s="385">
        <f>SUM(E17:F25)</f>
        <v>0</v>
      </c>
      <c r="F26" s="385"/>
      <c r="G26" s="386"/>
      <c r="H26" s="386"/>
      <c r="I26" s="386"/>
      <c r="J26" s="386"/>
      <c r="K26" s="387"/>
    </row>
    <row r="27" spans="1:11" ht="16.5" customHeight="1" thickTop="1"/>
    <row r="28" spans="1:11" ht="30" customHeight="1">
      <c r="A28" s="377"/>
      <c r="B28" s="377"/>
      <c r="C28" s="139"/>
      <c r="D28" s="377"/>
      <c r="E28" s="377"/>
      <c r="F28" s="139"/>
      <c r="G28" s="377"/>
      <c r="H28" s="377"/>
    </row>
    <row r="29" spans="1:11" ht="30" customHeight="1">
      <c r="A29" s="378"/>
      <c r="B29" s="378"/>
      <c r="C29" s="140"/>
      <c r="D29" s="379"/>
      <c r="E29" s="379"/>
      <c r="F29" s="140"/>
      <c r="G29" s="378"/>
      <c r="H29" s="378"/>
    </row>
    <row r="31" spans="1:11" s="141" customFormat="1" ht="19.5" customHeight="1">
      <c r="A31" s="32" t="s">
        <v>126</v>
      </c>
    </row>
    <row r="32" spans="1:11" s="141" customFormat="1" ht="19.5" customHeight="1" thickBot="1"/>
    <row r="33" spans="1:10" s="141" customFormat="1" ht="16.5" customHeight="1" thickTop="1">
      <c r="A33" s="370" t="s">
        <v>130</v>
      </c>
      <c r="B33" s="371"/>
      <c r="C33" s="371"/>
      <c r="D33" s="371" t="s">
        <v>127</v>
      </c>
      <c r="E33" s="371"/>
      <c r="F33" s="372" t="s">
        <v>128</v>
      </c>
      <c r="G33" s="372"/>
      <c r="H33" s="372" t="s">
        <v>129</v>
      </c>
      <c r="I33" s="372"/>
      <c r="J33" s="373"/>
    </row>
    <row r="34" spans="1:10" s="141" customFormat="1" ht="24" customHeight="1" thickBot="1">
      <c r="A34" s="374">
        <f>決算書!H36</f>
        <v>0</v>
      </c>
      <c r="B34" s="375"/>
      <c r="C34" s="375"/>
      <c r="D34" s="375">
        <f>③7年度予算!D42</f>
        <v>0</v>
      </c>
      <c r="E34" s="375"/>
      <c r="F34" s="375">
        <f>③7年度予算!D43</f>
        <v>0</v>
      </c>
      <c r="G34" s="375"/>
      <c r="H34" s="375">
        <f>③7年度予算!D44</f>
        <v>0</v>
      </c>
      <c r="I34" s="375"/>
      <c r="J34" s="376"/>
    </row>
    <row r="35" spans="1:10" ht="16.5" customHeight="1" thickTop="1"/>
  </sheetData>
  <sheetProtection insertRows="0" deleteRows="0"/>
  <mergeCells count="92">
    <mergeCell ref="A1:D1"/>
    <mergeCell ref="F1:G1"/>
    <mergeCell ref="H1:K1"/>
    <mergeCell ref="A5:B5"/>
    <mergeCell ref="C5:D5"/>
    <mergeCell ref="E5:F5"/>
    <mergeCell ref="G5:K5"/>
    <mergeCell ref="A6:B6"/>
    <mergeCell ref="C6:D6"/>
    <mergeCell ref="E6:F6"/>
    <mergeCell ref="G6:K6"/>
    <mergeCell ref="A7:B7"/>
    <mergeCell ref="C7:D7"/>
    <mergeCell ref="E7:F7"/>
    <mergeCell ref="G7:K7"/>
    <mergeCell ref="A8:B8"/>
    <mergeCell ref="C8:D8"/>
    <mergeCell ref="E8:F8"/>
    <mergeCell ref="G8:K8"/>
    <mergeCell ref="A9:B9"/>
    <mergeCell ref="C9:D9"/>
    <mergeCell ref="E9:F9"/>
    <mergeCell ref="G9:K9"/>
    <mergeCell ref="A10:B10"/>
    <mergeCell ref="C10:D10"/>
    <mergeCell ref="E10:F10"/>
    <mergeCell ref="G10:K10"/>
    <mergeCell ref="A11:B11"/>
    <mergeCell ref="C11:D11"/>
    <mergeCell ref="E11:F11"/>
    <mergeCell ref="G11:K11"/>
    <mergeCell ref="A12:B12"/>
    <mergeCell ref="C12:D12"/>
    <mergeCell ref="E12:F12"/>
    <mergeCell ref="G12:K12"/>
    <mergeCell ref="A16:B16"/>
    <mergeCell ref="C16:D16"/>
    <mergeCell ref="E16:F16"/>
    <mergeCell ref="G16:K16"/>
    <mergeCell ref="A17:B17"/>
    <mergeCell ref="C17:D17"/>
    <mergeCell ref="E17:F17"/>
    <mergeCell ref="G17:K17"/>
    <mergeCell ref="A18:B18"/>
    <mergeCell ref="C18:D18"/>
    <mergeCell ref="E18:F18"/>
    <mergeCell ref="G18:K18"/>
    <mergeCell ref="A19:B19"/>
    <mergeCell ref="C19:D19"/>
    <mergeCell ref="E19:F19"/>
    <mergeCell ref="G19:K19"/>
    <mergeCell ref="A20:B20"/>
    <mergeCell ref="C20:D20"/>
    <mergeCell ref="E20:F20"/>
    <mergeCell ref="G20:K20"/>
    <mergeCell ref="A21:B21"/>
    <mergeCell ref="C21:D21"/>
    <mergeCell ref="E21:F21"/>
    <mergeCell ref="G21:K21"/>
    <mergeCell ref="A22:B22"/>
    <mergeCell ref="C22:D22"/>
    <mergeCell ref="E22:F22"/>
    <mergeCell ref="G22:K22"/>
    <mergeCell ref="A23:B23"/>
    <mergeCell ref="C23:D23"/>
    <mergeCell ref="E23:F23"/>
    <mergeCell ref="G23:K23"/>
    <mergeCell ref="A24:B24"/>
    <mergeCell ref="C24:D24"/>
    <mergeCell ref="E24:F24"/>
    <mergeCell ref="G24:K24"/>
    <mergeCell ref="C25:D25"/>
    <mergeCell ref="E25:F25"/>
    <mergeCell ref="G25:K25"/>
    <mergeCell ref="A26:B26"/>
    <mergeCell ref="C26:D26"/>
    <mergeCell ref="E26:F26"/>
    <mergeCell ref="G26:K26"/>
    <mergeCell ref="A28:B28"/>
    <mergeCell ref="D28:E28"/>
    <mergeCell ref="G28:H28"/>
    <mergeCell ref="A29:B29"/>
    <mergeCell ref="D29:E29"/>
    <mergeCell ref="G29:H29"/>
    <mergeCell ref="A33:C33"/>
    <mergeCell ref="D33:E33"/>
    <mergeCell ref="F33:G33"/>
    <mergeCell ref="H33:J33"/>
    <mergeCell ref="A34:C34"/>
    <mergeCell ref="D34:E34"/>
    <mergeCell ref="F34:G34"/>
    <mergeCell ref="H34:J34"/>
  </mergeCells>
  <phoneticPr fontId="2"/>
  <dataValidations count="2">
    <dataValidation type="list" imeMode="halfAlpha" allowBlank="1" showInputMessage="1" showErrorMessage="1" sqref="H1:H2">
      <formula1>"平塚卓球協会,平塚市野球協会,平塚市ソフトテニス協会,平塚自転車協会,平塚市陸上競技協会,平塚柔道協会,平塚バレーボール協会,平塚山岳協会,平塚市剣道連盟,平塚射撃協会,平塚水泳協会,平塚市空手道連盟,平塚バスケットボール協会,平塚市ソフトボール協会,平塚スキー協会,平塚市体操協会,平塚市テニス協会,平塚市バドミントン協会,平塚市サッカー協会,平塚市弓道協会,平塚市ボウリング協会,平塚なぎなた協会,平塚市ヨット協会,平塚ゲートボール協会,平塚市ゴルフ協会,平塚市太極拳協会,平塚市ラグビーフットボール協会"</formula1>
    </dataValidation>
    <dataValidation imeMode="halfAlpha" allowBlank="1" showInputMessage="1" showErrorMessage="1" sqref="A6:A11 B13 A17:A25 B27 C5:C13 B35:C65536 A33 E17:E25 B30 D33 C16:C30"/>
  </dataValidations>
  <printOptions horizontalCentered="1"/>
  <pageMargins left="0.59055118110236227" right="0.59055118110236227" top="0.59055118110236227" bottom="0.59055118110236227" header="0.51181102362204722" footer="0.51181102362204722"/>
  <pageSetup paperSize="9" scale="9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H178"/>
  <sheetViews>
    <sheetView zoomScale="115" zoomScaleNormal="115" workbookViewId="0">
      <pane ySplit="3" topLeftCell="A4" activePane="bottomLeft" state="frozen"/>
      <selection pane="bottomLeft" activeCell="J16" sqref="J16"/>
    </sheetView>
  </sheetViews>
  <sheetFormatPr defaultColWidth="9" defaultRowHeight="13.5"/>
  <cols>
    <col min="1" max="1" width="5.125" style="99" customWidth="1"/>
    <col min="2" max="2" width="21.25" style="100" customWidth="1"/>
    <col min="3" max="3" width="44.875" style="74" customWidth="1"/>
    <col min="4" max="4" width="9.875" style="75" customWidth="1"/>
    <col min="5" max="5" width="9.875" style="76" customWidth="1"/>
    <col min="6" max="6" width="10.625" style="76" customWidth="1"/>
    <col min="7" max="7" width="8" style="76" customWidth="1"/>
    <col min="8" max="8" width="34.875" style="101" customWidth="1"/>
    <col min="9" max="16384" width="9" style="78"/>
  </cols>
  <sheetData>
    <row r="1" spans="1:8" ht="17.25">
      <c r="A1" s="73" t="s">
        <v>2</v>
      </c>
      <c r="B1" s="73"/>
      <c r="H1" s="77"/>
    </row>
    <row r="2" spans="1:8" s="86" customFormat="1" ht="25.5" customHeight="1" thickBot="1">
      <c r="A2" s="79" t="s">
        <v>62</v>
      </c>
      <c r="B2" s="80" t="s">
        <v>189</v>
      </c>
      <c r="C2" s="81" t="s">
        <v>12</v>
      </c>
      <c r="D2" s="82" t="s">
        <v>0</v>
      </c>
      <c r="E2" s="83" t="s">
        <v>5</v>
      </c>
      <c r="F2" s="84" t="s">
        <v>3</v>
      </c>
      <c r="G2" s="737" t="s">
        <v>183</v>
      </c>
      <c r="H2" s="85" t="s">
        <v>80</v>
      </c>
    </row>
    <row r="3" spans="1:8" s="86" customFormat="1" ht="18" customHeight="1" thickTop="1" thickBot="1">
      <c r="A3" s="102" t="s">
        <v>188</v>
      </c>
      <c r="B3" s="103" t="s">
        <v>190</v>
      </c>
      <c r="C3" s="155" t="s">
        <v>4</v>
      </c>
      <c r="D3" s="87"/>
      <c r="E3" s="156">
        <v>476584</v>
      </c>
      <c r="F3" s="88">
        <f>E3-D3</f>
        <v>476584</v>
      </c>
      <c r="G3" s="738"/>
      <c r="H3" s="89"/>
    </row>
    <row r="4" spans="1:8" s="86" customFormat="1" ht="18" customHeight="1" thickTop="1">
      <c r="A4" s="157">
        <v>31</v>
      </c>
      <c r="B4" s="90" t="str">
        <f>VLOOKUP(A4,'[1]決算費目合計額（変更不可）'!A4:B77,2,FALSE)</f>
        <v>通信運搬費</v>
      </c>
      <c r="C4" s="158" t="s">
        <v>1</v>
      </c>
      <c r="D4" s="159">
        <v>2345</v>
      </c>
      <c r="E4" s="160"/>
      <c r="F4" s="91">
        <f t="shared" ref="F4:F67" si="0">F3-D4+E4</f>
        <v>474239</v>
      </c>
      <c r="G4" s="161"/>
      <c r="H4" s="162"/>
    </row>
    <row r="5" spans="1:8" ht="18" customHeight="1">
      <c r="A5" s="157">
        <v>48</v>
      </c>
      <c r="B5" s="90" t="str">
        <f>VLOOKUP(A5,'[1]決算費目合計額（変更不可）'!A4:B77,2,FALSE)</f>
        <v>会議※</v>
      </c>
      <c r="C5" s="158" t="s">
        <v>78</v>
      </c>
      <c r="D5" s="159">
        <v>30000</v>
      </c>
      <c r="E5" s="91"/>
      <c r="F5" s="91">
        <f t="shared" si="0"/>
        <v>444239</v>
      </c>
      <c r="G5" s="161"/>
      <c r="H5" s="162"/>
    </row>
    <row r="6" spans="1:8" ht="18" customHeight="1">
      <c r="A6" s="157">
        <v>9</v>
      </c>
      <c r="B6" s="90" t="str">
        <f>VLOOKUP(A6,'[1]決算費目合計額（変更不可）'!A4:B77,2,FALSE)</f>
        <v>大会参加料</v>
      </c>
      <c r="C6" s="158" t="s">
        <v>79</v>
      </c>
      <c r="D6" s="159"/>
      <c r="E6" s="91">
        <v>200000</v>
      </c>
      <c r="F6" s="91">
        <f t="shared" si="0"/>
        <v>644239</v>
      </c>
      <c r="G6" s="161" t="s">
        <v>184</v>
      </c>
      <c r="H6" s="162" t="s">
        <v>81</v>
      </c>
    </row>
    <row r="7" spans="1:8" ht="18" customHeight="1">
      <c r="A7" s="157">
        <v>46</v>
      </c>
      <c r="B7" s="90" t="str">
        <f>VLOOKUP(A7,'[1]決算費目合計額（変更不可）'!A4:B77,2,FALSE)</f>
        <v>賞状・賞品代</v>
      </c>
      <c r="C7" s="158" t="s">
        <v>205</v>
      </c>
      <c r="D7" s="159">
        <v>30000</v>
      </c>
      <c r="E7" s="91"/>
      <c r="F7" s="91">
        <f t="shared" si="0"/>
        <v>614239</v>
      </c>
      <c r="G7" s="161" t="s">
        <v>166</v>
      </c>
      <c r="H7" s="162" t="s">
        <v>81</v>
      </c>
    </row>
    <row r="8" spans="1:8" ht="18" customHeight="1">
      <c r="A8" s="157">
        <v>40</v>
      </c>
      <c r="B8" s="90" t="str">
        <f>VLOOKUP(A8,'[1]決算費目合計額（変更不可）'!A4:B77,2,FALSE)</f>
        <v>選手派遣費</v>
      </c>
      <c r="C8" s="158" t="s">
        <v>302</v>
      </c>
      <c r="D8" s="163">
        <v>20000</v>
      </c>
      <c r="E8" s="91"/>
      <c r="F8" s="91">
        <f t="shared" si="0"/>
        <v>594239</v>
      </c>
      <c r="G8" s="161" t="s">
        <v>166</v>
      </c>
      <c r="H8" s="162"/>
    </row>
    <row r="9" spans="1:8" ht="18" customHeight="1">
      <c r="A9" s="157">
        <v>48</v>
      </c>
      <c r="B9" s="90" t="str">
        <f>VLOOKUP(A9,'[1]決算費目合計額（変更不可）'!A4:B77,2,FALSE)</f>
        <v>会議※</v>
      </c>
      <c r="C9" s="158" t="s">
        <v>301</v>
      </c>
      <c r="D9" s="159">
        <v>50000</v>
      </c>
      <c r="E9" s="91"/>
      <c r="F9" s="91">
        <f t="shared" si="0"/>
        <v>544239</v>
      </c>
      <c r="G9" s="161" t="s">
        <v>166</v>
      </c>
      <c r="H9" s="162"/>
    </row>
    <row r="10" spans="1:8" ht="18" customHeight="1">
      <c r="A10" s="157"/>
      <c r="B10" s="90" t="e">
        <f>VLOOKUP(A10,'[1]決算費目合計額（変更不可）'!A4:B77,2,FALSE)</f>
        <v>#N/A</v>
      </c>
      <c r="C10" s="158"/>
      <c r="D10" s="159"/>
      <c r="E10" s="91"/>
      <c r="F10" s="91">
        <f t="shared" si="0"/>
        <v>544239</v>
      </c>
      <c r="G10" s="161" t="s">
        <v>184</v>
      </c>
      <c r="H10" s="162"/>
    </row>
    <row r="11" spans="1:8" ht="18" customHeight="1">
      <c r="A11" s="157"/>
      <c r="B11" s="90" t="e">
        <f>VLOOKUP(A11,'[1]決算費目合計額（変更不可）'!A4:B77,2,FALSE)</f>
        <v>#N/A</v>
      </c>
      <c r="C11" s="158"/>
      <c r="D11" s="159"/>
      <c r="E11" s="91"/>
      <c r="F11" s="91">
        <f t="shared" si="0"/>
        <v>544239</v>
      </c>
      <c r="G11" s="161" t="s">
        <v>184</v>
      </c>
      <c r="H11" s="162"/>
    </row>
    <row r="12" spans="1:8" ht="18" customHeight="1">
      <c r="A12" s="157"/>
      <c r="B12" s="90" t="e">
        <f>VLOOKUP(A12,'[1]決算費目合計額（変更不可）'!A4:B77,2,FALSE)</f>
        <v>#N/A</v>
      </c>
      <c r="C12" s="158"/>
      <c r="D12" s="159"/>
      <c r="E12" s="91"/>
      <c r="F12" s="91">
        <f t="shared" si="0"/>
        <v>544239</v>
      </c>
      <c r="G12" s="161" t="s">
        <v>184</v>
      </c>
      <c r="H12" s="162"/>
    </row>
    <row r="13" spans="1:8" ht="18" customHeight="1">
      <c r="A13" s="157"/>
      <c r="B13" s="90" t="e">
        <f>VLOOKUP(A13,'[1]決算費目合計額（変更不可）'!A4:B77,2,FALSE)</f>
        <v>#N/A</v>
      </c>
      <c r="C13" s="158"/>
      <c r="D13" s="159"/>
      <c r="E13" s="91"/>
      <c r="F13" s="91">
        <f t="shared" si="0"/>
        <v>544239</v>
      </c>
      <c r="G13" s="161" t="s">
        <v>184</v>
      </c>
      <c r="H13" s="162"/>
    </row>
    <row r="14" spans="1:8" ht="18" customHeight="1">
      <c r="A14" s="157"/>
      <c r="B14" s="90" t="e">
        <f>VLOOKUP(A14,'[1]決算費目合計額（変更不可）'!A4:B77,2,FALSE)</f>
        <v>#N/A</v>
      </c>
      <c r="C14" s="158"/>
      <c r="D14" s="159"/>
      <c r="E14" s="91"/>
      <c r="F14" s="91">
        <f t="shared" si="0"/>
        <v>544239</v>
      </c>
      <c r="G14" s="161" t="s">
        <v>184</v>
      </c>
      <c r="H14" s="162"/>
    </row>
    <row r="15" spans="1:8" ht="18" customHeight="1">
      <c r="A15" s="157"/>
      <c r="B15" s="90" t="e">
        <f>VLOOKUP(A15,'[1]決算費目合計額（変更不可）'!A4:B77,2,FALSE)</f>
        <v>#N/A</v>
      </c>
      <c r="C15" s="158"/>
      <c r="D15" s="236"/>
      <c r="E15" s="91"/>
      <c r="F15" s="91">
        <f t="shared" si="0"/>
        <v>544239</v>
      </c>
      <c r="G15" s="161" t="s">
        <v>184</v>
      </c>
      <c r="H15" s="162"/>
    </row>
    <row r="16" spans="1:8" ht="18" customHeight="1">
      <c r="A16" s="157"/>
      <c r="B16" s="90" t="e">
        <f>VLOOKUP(A16,'[1]決算費目合計額（変更不可）'!A4:B77,2,FALSE)</f>
        <v>#N/A</v>
      </c>
      <c r="C16" s="158"/>
      <c r="D16" s="159"/>
      <c r="E16" s="91"/>
      <c r="F16" s="91">
        <f t="shared" si="0"/>
        <v>544239</v>
      </c>
      <c r="G16" s="161" t="s">
        <v>184</v>
      </c>
      <c r="H16" s="162"/>
    </row>
    <row r="17" spans="1:8" ht="18" customHeight="1">
      <c r="A17" s="157"/>
      <c r="B17" s="90" t="e">
        <f>VLOOKUP(A17,'[1]決算費目合計額（変更不可）'!A4:B77,2,FALSE)</f>
        <v>#N/A</v>
      </c>
      <c r="C17" s="158"/>
      <c r="D17" s="159"/>
      <c r="E17" s="91"/>
      <c r="F17" s="91">
        <f t="shared" si="0"/>
        <v>544239</v>
      </c>
      <c r="G17" s="161" t="s">
        <v>184</v>
      </c>
      <c r="H17" s="162"/>
    </row>
    <row r="18" spans="1:8" ht="18" customHeight="1">
      <c r="A18" s="157"/>
      <c r="B18" s="90" t="e">
        <f>VLOOKUP(A18,'[1]決算費目合計額（変更不可）'!A4:B77,2,FALSE)</f>
        <v>#N/A</v>
      </c>
      <c r="C18" s="158"/>
      <c r="D18" s="159"/>
      <c r="E18" s="91"/>
      <c r="F18" s="91">
        <f t="shared" si="0"/>
        <v>544239</v>
      </c>
      <c r="G18" s="161" t="s">
        <v>184</v>
      </c>
      <c r="H18" s="162"/>
    </row>
    <row r="19" spans="1:8" ht="18" customHeight="1">
      <c r="A19" s="157"/>
      <c r="B19" s="90" t="e">
        <f>VLOOKUP(A19,'[1]決算費目合計額（変更不可）'!A4:B77,2,FALSE)</f>
        <v>#N/A</v>
      </c>
      <c r="C19" s="158"/>
      <c r="D19" s="163"/>
      <c r="E19" s="164"/>
      <c r="F19" s="91">
        <f t="shared" si="0"/>
        <v>544239</v>
      </c>
      <c r="G19" s="161" t="s">
        <v>184</v>
      </c>
      <c r="H19" s="162"/>
    </row>
    <row r="20" spans="1:8" ht="18" customHeight="1">
      <c r="A20" s="157"/>
      <c r="B20" s="90" t="e">
        <f>VLOOKUP(A20,'[1]決算費目合計額（変更不可）'!A4:B77,2,FALSE)</f>
        <v>#N/A</v>
      </c>
      <c r="C20" s="158"/>
      <c r="D20" s="163"/>
      <c r="E20" s="164"/>
      <c r="F20" s="91">
        <f t="shared" si="0"/>
        <v>544239</v>
      </c>
      <c r="G20" s="161" t="s">
        <v>184</v>
      </c>
      <c r="H20" s="162"/>
    </row>
    <row r="21" spans="1:8" ht="18" customHeight="1">
      <c r="A21" s="157"/>
      <c r="B21" s="90" t="e">
        <f>VLOOKUP(A21,'[1]決算費目合計額（変更不可）'!A4:B77,2,FALSE)</f>
        <v>#N/A</v>
      </c>
      <c r="C21" s="158"/>
      <c r="D21" s="163"/>
      <c r="E21" s="164"/>
      <c r="F21" s="91">
        <f t="shared" si="0"/>
        <v>544239</v>
      </c>
      <c r="G21" s="161" t="s">
        <v>184</v>
      </c>
      <c r="H21" s="162"/>
    </row>
    <row r="22" spans="1:8" ht="18" customHeight="1">
      <c r="A22" s="157"/>
      <c r="B22" s="90" t="e">
        <f>VLOOKUP(A22,'[1]決算費目合計額（変更不可）'!A4:B77,2,FALSE)</f>
        <v>#N/A</v>
      </c>
      <c r="C22" s="158"/>
      <c r="D22" s="163"/>
      <c r="E22" s="164"/>
      <c r="F22" s="91">
        <f t="shared" si="0"/>
        <v>544239</v>
      </c>
      <c r="G22" s="161" t="s">
        <v>184</v>
      </c>
      <c r="H22" s="162"/>
    </row>
    <row r="23" spans="1:8" ht="18" customHeight="1">
      <c r="A23" s="157"/>
      <c r="B23" s="90" t="e">
        <f>VLOOKUP(A23,'[1]決算費目合計額（変更不可）'!A4:B77,2,FALSE)</f>
        <v>#N/A</v>
      </c>
      <c r="C23" s="158"/>
      <c r="D23" s="163"/>
      <c r="E23" s="164"/>
      <c r="F23" s="91">
        <f t="shared" si="0"/>
        <v>544239</v>
      </c>
      <c r="G23" s="161" t="s">
        <v>184</v>
      </c>
      <c r="H23" s="162"/>
    </row>
    <row r="24" spans="1:8" ht="18" customHeight="1">
      <c r="A24" s="157"/>
      <c r="B24" s="90" t="e">
        <f>VLOOKUP(A24,'[1]決算費目合計額（変更不可）'!A4:B77,2,FALSE)</f>
        <v>#N/A</v>
      </c>
      <c r="C24" s="158"/>
      <c r="D24" s="159"/>
      <c r="E24" s="91"/>
      <c r="F24" s="91">
        <f t="shared" si="0"/>
        <v>544239</v>
      </c>
      <c r="G24" s="161" t="s">
        <v>184</v>
      </c>
      <c r="H24" s="162"/>
    </row>
    <row r="25" spans="1:8" ht="18" customHeight="1">
      <c r="A25" s="157"/>
      <c r="B25" s="90" t="e">
        <f>VLOOKUP(A25,'[1]決算費目合計額（変更不可）'!A28:B99,2,FALSE)</f>
        <v>#N/A</v>
      </c>
      <c r="C25" s="158"/>
      <c r="D25" s="159"/>
      <c r="E25" s="91"/>
      <c r="F25" s="91">
        <f t="shared" si="0"/>
        <v>544239</v>
      </c>
      <c r="G25" s="161" t="s">
        <v>184</v>
      </c>
      <c r="H25" s="162"/>
    </row>
    <row r="26" spans="1:8" ht="18" customHeight="1">
      <c r="A26" s="157"/>
      <c r="B26" s="90" t="e">
        <f>VLOOKUP(A26,'[1]決算費目合計額（変更不可）'!A4:B77,2,FALSE)</f>
        <v>#N/A</v>
      </c>
      <c r="C26" s="158"/>
      <c r="D26" s="159"/>
      <c r="E26" s="91"/>
      <c r="F26" s="91">
        <f t="shared" si="0"/>
        <v>544239</v>
      </c>
      <c r="G26" s="161" t="s">
        <v>184</v>
      </c>
      <c r="H26" s="162"/>
    </row>
    <row r="27" spans="1:8" ht="18" customHeight="1">
      <c r="A27" s="157"/>
      <c r="B27" s="90" t="e">
        <f>VLOOKUP(A27,'[1]決算費目合計額（変更不可）'!A4:B77,2,FALSE)</f>
        <v>#N/A</v>
      </c>
      <c r="C27" s="158"/>
      <c r="D27" s="159"/>
      <c r="E27" s="91"/>
      <c r="F27" s="91">
        <f t="shared" si="0"/>
        <v>544239</v>
      </c>
      <c r="G27" s="161" t="s">
        <v>184</v>
      </c>
      <c r="H27" s="162"/>
    </row>
    <row r="28" spans="1:8" ht="18" customHeight="1">
      <c r="A28" s="157"/>
      <c r="B28" s="90" t="e">
        <f>VLOOKUP(A28,'[1]決算費目合計額（変更不可）'!A4:B77,2,FALSE)</f>
        <v>#N/A</v>
      </c>
      <c r="C28" s="158"/>
      <c r="D28" s="159"/>
      <c r="E28" s="91"/>
      <c r="F28" s="91">
        <f t="shared" si="0"/>
        <v>544239</v>
      </c>
      <c r="G28" s="161" t="s">
        <v>184</v>
      </c>
      <c r="H28" s="162"/>
    </row>
    <row r="29" spans="1:8" ht="18" customHeight="1">
      <c r="A29" s="157"/>
      <c r="B29" s="90" t="e">
        <f>VLOOKUP(A29,'[1]決算費目合計額（変更不可）'!A4:B77,2,FALSE)</f>
        <v>#N/A</v>
      </c>
      <c r="C29" s="158"/>
      <c r="D29" s="159"/>
      <c r="E29" s="91"/>
      <c r="F29" s="91">
        <f t="shared" si="0"/>
        <v>544239</v>
      </c>
      <c r="G29" s="161" t="s">
        <v>184</v>
      </c>
      <c r="H29" s="162"/>
    </row>
    <row r="30" spans="1:8" ht="18" customHeight="1">
      <c r="A30" s="157"/>
      <c r="B30" s="90" t="e">
        <f>VLOOKUP(A30,'[1]決算費目合計額（変更不可）'!A4:B77,2,FALSE)</f>
        <v>#N/A</v>
      </c>
      <c r="C30" s="158"/>
      <c r="D30" s="159"/>
      <c r="E30" s="91"/>
      <c r="F30" s="91">
        <f t="shared" si="0"/>
        <v>544239</v>
      </c>
      <c r="G30" s="161" t="s">
        <v>184</v>
      </c>
      <c r="H30" s="162"/>
    </row>
    <row r="31" spans="1:8" ht="18" customHeight="1">
      <c r="A31" s="157"/>
      <c r="B31" s="90" t="e">
        <f>VLOOKUP(A31,'[1]決算費目合計額（変更不可）'!A4:B77,2,FALSE)</f>
        <v>#N/A</v>
      </c>
      <c r="C31" s="158"/>
      <c r="D31" s="159"/>
      <c r="E31" s="91"/>
      <c r="F31" s="91">
        <f t="shared" si="0"/>
        <v>544239</v>
      </c>
      <c r="G31" s="161" t="s">
        <v>184</v>
      </c>
      <c r="H31" s="162"/>
    </row>
    <row r="32" spans="1:8" ht="18" customHeight="1">
      <c r="A32" s="157"/>
      <c r="B32" s="90" t="e">
        <f>VLOOKUP(A32,'[1]決算費目合計額（変更不可）'!A4:B77,2,FALSE)</f>
        <v>#N/A</v>
      </c>
      <c r="C32" s="158"/>
      <c r="D32" s="159"/>
      <c r="E32" s="91"/>
      <c r="F32" s="91">
        <f t="shared" si="0"/>
        <v>544239</v>
      </c>
      <c r="G32" s="161" t="s">
        <v>184</v>
      </c>
      <c r="H32" s="162"/>
    </row>
    <row r="33" spans="1:8" ht="18" customHeight="1">
      <c r="A33" s="157"/>
      <c r="B33" s="90" t="e">
        <f>VLOOKUP(A33,'[1]決算費目合計額（変更不可）'!A4:B77,2,FALSE)</f>
        <v>#N/A</v>
      </c>
      <c r="C33" s="158"/>
      <c r="D33" s="159"/>
      <c r="E33" s="91"/>
      <c r="F33" s="91">
        <f t="shared" si="0"/>
        <v>544239</v>
      </c>
      <c r="G33" s="161" t="s">
        <v>184</v>
      </c>
      <c r="H33" s="162"/>
    </row>
    <row r="34" spans="1:8" ht="18" customHeight="1">
      <c r="A34" s="157"/>
      <c r="B34" s="90" t="e">
        <f>VLOOKUP(A34,'[1]決算費目合計額（変更不可）'!A4:B77,2,FALSE)</f>
        <v>#N/A</v>
      </c>
      <c r="C34" s="158"/>
      <c r="D34" s="159"/>
      <c r="E34" s="91"/>
      <c r="F34" s="91">
        <f t="shared" si="0"/>
        <v>544239</v>
      </c>
      <c r="G34" s="161" t="s">
        <v>184</v>
      </c>
      <c r="H34" s="162"/>
    </row>
    <row r="35" spans="1:8" ht="18" customHeight="1">
      <c r="A35" s="157"/>
      <c r="B35" s="90" t="e">
        <f>VLOOKUP(A35,'[1]決算費目合計額（変更不可）'!A4:B77,2,FALSE)</f>
        <v>#N/A</v>
      </c>
      <c r="C35" s="158"/>
      <c r="D35" s="159"/>
      <c r="E35" s="91"/>
      <c r="F35" s="91">
        <f t="shared" si="0"/>
        <v>544239</v>
      </c>
      <c r="G35" s="161" t="s">
        <v>184</v>
      </c>
      <c r="H35" s="162"/>
    </row>
    <row r="36" spans="1:8" ht="18" customHeight="1">
      <c r="A36" s="157"/>
      <c r="B36" s="90" t="e">
        <f>VLOOKUP(A36,'[1]決算費目合計額（変更不可）'!A4:B77,2,FALSE)</f>
        <v>#N/A</v>
      </c>
      <c r="C36" s="158"/>
      <c r="D36" s="159"/>
      <c r="E36" s="91"/>
      <c r="F36" s="91">
        <f t="shared" si="0"/>
        <v>544239</v>
      </c>
      <c r="G36" s="161" t="s">
        <v>184</v>
      </c>
      <c r="H36" s="162"/>
    </row>
    <row r="37" spans="1:8" ht="18" customHeight="1">
      <c r="A37" s="157"/>
      <c r="B37" s="90" t="e">
        <f>VLOOKUP(A37,'[1]決算費目合計額（変更不可）'!A4:B77,2,FALSE)</f>
        <v>#N/A</v>
      </c>
      <c r="C37" s="158"/>
      <c r="D37" s="159"/>
      <c r="E37" s="91"/>
      <c r="F37" s="91">
        <f t="shared" si="0"/>
        <v>544239</v>
      </c>
      <c r="G37" s="161" t="s">
        <v>184</v>
      </c>
      <c r="H37" s="162"/>
    </row>
    <row r="38" spans="1:8" ht="18" customHeight="1">
      <c r="A38" s="157"/>
      <c r="B38" s="90" t="e">
        <f>VLOOKUP(A38,'[1]決算費目合計額（変更不可）'!A4:B77,2,FALSE)</f>
        <v>#N/A</v>
      </c>
      <c r="C38" s="158"/>
      <c r="D38" s="159"/>
      <c r="E38" s="91"/>
      <c r="F38" s="91">
        <f t="shared" si="0"/>
        <v>544239</v>
      </c>
      <c r="G38" s="161" t="s">
        <v>184</v>
      </c>
      <c r="H38" s="162"/>
    </row>
    <row r="39" spans="1:8" ht="18" customHeight="1">
      <c r="A39" s="157"/>
      <c r="B39" s="90" t="e">
        <f>VLOOKUP(A39,'[1]決算費目合計額（変更不可）'!A4:B77,2,FALSE)</f>
        <v>#N/A</v>
      </c>
      <c r="C39" s="158"/>
      <c r="D39" s="159"/>
      <c r="E39" s="91"/>
      <c r="F39" s="91">
        <f t="shared" si="0"/>
        <v>544239</v>
      </c>
      <c r="G39" s="161" t="s">
        <v>184</v>
      </c>
      <c r="H39" s="162"/>
    </row>
    <row r="40" spans="1:8" ht="18" customHeight="1">
      <c r="A40" s="157"/>
      <c r="B40" s="90" t="e">
        <f>VLOOKUP(A40,'[1]決算費目合計額（変更不可）'!A4:B77,2,FALSE)</f>
        <v>#N/A</v>
      </c>
      <c r="C40" s="158"/>
      <c r="D40" s="159"/>
      <c r="E40" s="91"/>
      <c r="F40" s="91">
        <f t="shared" si="0"/>
        <v>544239</v>
      </c>
      <c r="G40" s="161" t="s">
        <v>184</v>
      </c>
      <c r="H40" s="162"/>
    </row>
    <row r="41" spans="1:8" ht="18" customHeight="1">
      <c r="A41" s="157"/>
      <c r="B41" s="90" t="e">
        <f>VLOOKUP(A41,'[1]決算費目合計額（変更不可）'!A4:B77,2,FALSE)</f>
        <v>#N/A</v>
      </c>
      <c r="C41" s="158"/>
      <c r="D41" s="159"/>
      <c r="E41" s="91"/>
      <c r="F41" s="91">
        <f t="shared" si="0"/>
        <v>544239</v>
      </c>
      <c r="G41" s="161" t="s">
        <v>184</v>
      </c>
      <c r="H41" s="162"/>
    </row>
    <row r="42" spans="1:8" ht="18" customHeight="1">
      <c r="A42" s="157"/>
      <c r="B42" s="90" t="e">
        <f>VLOOKUP(A42,'[1]決算費目合計額（変更不可）'!A4:B77,2,FALSE)</f>
        <v>#N/A</v>
      </c>
      <c r="C42" s="158"/>
      <c r="D42" s="159"/>
      <c r="E42" s="91"/>
      <c r="F42" s="91">
        <f t="shared" si="0"/>
        <v>544239</v>
      </c>
      <c r="G42" s="161" t="s">
        <v>184</v>
      </c>
      <c r="H42" s="162"/>
    </row>
    <row r="43" spans="1:8" ht="18" customHeight="1">
      <c r="A43" s="157"/>
      <c r="B43" s="90" t="e">
        <f>VLOOKUP(A43,'[1]決算費目合計額（変更不可）'!A4:B77,2,FALSE)</f>
        <v>#N/A</v>
      </c>
      <c r="C43" s="158"/>
      <c r="D43" s="159"/>
      <c r="E43" s="91"/>
      <c r="F43" s="91">
        <f t="shared" si="0"/>
        <v>544239</v>
      </c>
      <c r="G43" s="161" t="s">
        <v>184</v>
      </c>
      <c r="H43" s="162"/>
    </row>
    <row r="44" spans="1:8" ht="18" customHeight="1">
      <c r="A44" s="157"/>
      <c r="B44" s="90" t="e">
        <f>VLOOKUP(A44,'[1]決算費目合計額（変更不可）'!A4:B77,2,FALSE)</f>
        <v>#N/A</v>
      </c>
      <c r="C44" s="158"/>
      <c r="D44" s="159"/>
      <c r="E44" s="91"/>
      <c r="F44" s="91">
        <f t="shared" si="0"/>
        <v>544239</v>
      </c>
      <c r="G44" s="161" t="s">
        <v>184</v>
      </c>
      <c r="H44" s="162"/>
    </row>
    <row r="45" spans="1:8" ht="18" customHeight="1">
      <c r="A45" s="157"/>
      <c r="B45" s="90" t="e">
        <f>VLOOKUP(A45,'[1]決算費目合計額（変更不可）'!A4:B77,2,FALSE)</f>
        <v>#N/A</v>
      </c>
      <c r="C45" s="158"/>
      <c r="D45" s="159"/>
      <c r="E45" s="91"/>
      <c r="F45" s="91">
        <f t="shared" si="0"/>
        <v>544239</v>
      </c>
      <c r="G45" s="161" t="s">
        <v>184</v>
      </c>
      <c r="H45" s="162"/>
    </row>
    <row r="46" spans="1:8" ht="18" customHeight="1">
      <c r="A46" s="157"/>
      <c r="B46" s="90" t="e">
        <f>VLOOKUP(A46,'[1]決算費目合計額（変更不可）'!A4:B77,2,FALSE)</f>
        <v>#N/A</v>
      </c>
      <c r="C46" s="158"/>
      <c r="D46" s="159"/>
      <c r="E46" s="91"/>
      <c r="F46" s="91">
        <f t="shared" si="0"/>
        <v>544239</v>
      </c>
      <c r="G46" s="161" t="s">
        <v>184</v>
      </c>
      <c r="H46" s="162"/>
    </row>
    <row r="47" spans="1:8" ht="18" customHeight="1">
      <c r="A47" s="157"/>
      <c r="B47" s="90" t="e">
        <f>VLOOKUP(A47,'[1]決算費目合計額（変更不可）'!A4:B77,2,FALSE)</f>
        <v>#N/A</v>
      </c>
      <c r="C47" s="158"/>
      <c r="D47" s="159"/>
      <c r="E47" s="91"/>
      <c r="F47" s="91">
        <f t="shared" si="0"/>
        <v>544239</v>
      </c>
      <c r="G47" s="161" t="s">
        <v>184</v>
      </c>
      <c r="H47" s="162"/>
    </row>
    <row r="48" spans="1:8" ht="18" customHeight="1">
      <c r="A48" s="157"/>
      <c r="B48" s="90" t="e">
        <f>VLOOKUP(A48,'[1]決算費目合計額（変更不可）'!A4:B77,2,FALSE)</f>
        <v>#N/A</v>
      </c>
      <c r="C48" s="158"/>
      <c r="D48" s="159"/>
      <c r="E48" s="91"/>
      <c r="F48" s="91">
        <f t="shared" si="0"/>
        <v>544239</v>
      </c>
      <c r="G48" s="161" t="s">
        <v>184</v>
      </c>
      <c r="H48" s="162"/>
    </row>
    <row r="49" spans="1:8" ht="18" customHeight="1">
      <c r="A49" s="157"/>
      <c r="B49" s="90" t="e">
        <f>VLOOKUP(A49,'[1]決算費目合計額（変更不可）'!A4:B77,2,FALSE)</f>
        <v>#N/A</v>
      </c>
      <c r="C49" s="158"/>
      <c r="D49" s="159"/>
      <c r="E49" s="91"/>
      <c r="F49" s="91">
        <f t="shared" si="0"/>
        <v>544239</v>
      </c>
      <c r="G49" s="161" t="s">
        <v>184</v>
      </c>
      <c r="H49" s="162"/>
    </row>
    <row r="50" spans="1:8" ht="18" customHeight="1">
      <c r="A50" s="157"/>
      <c r="B50" s="90" t="e">
        <f>VLOOKUP(A50,'[1]決算費目合計額（変更不可）'!A4:B77,2,FALSE)</f>
        <v>#N/A</v>
      </c>
      <c r="C50" s="158"/>
      <c r="D50" s="159"/>
      <c r="E50" s="91"/>
      <c r="F50" s="91">
        <f t="shared" si="0"/>
        <v>544239</v>
      </c>
      <c r="G50" s="161" t="s">
        <v>184</v>
      </c>
      <c r="H50" s="162"/>
    </row>
    <row r="51" spans="1:8" ht="18" customHeight="1">
      <c r="A51" s="157"/>
      <c r="B51" s="90" t="e">
        <f>VLOOKUP(A51,'[1]決算費目合計額（変更不可）'!A4:B77,2,FALSE)</f>
        <v>#N/A</v>
      </c>
      <c r="C51" s="158"/>
      <c r="D51" s="159"/>
      <c r="E51" s="91"/>
      <c r="F51" s="91">
        <f t="shared" si="0"/>
        <v>544239</v>
      </c>
      <c r="G51" s="161" t="s">
        <v>184</v>
      </c>
      <c r="H51" s="162"/>
    </row>
    <row r="52" spans="1:8" ht="18" customHeight="1">
      <c r="A52" s="157"/>
      <c r="B52" s="90" t="e">
        <f>VLOOKUP(A52,'[1]決算費目合計額（変更不可）'!A4:B77,2,FALSE)</f>
        <v>#N/A</v>
      </c>
      <c r="C52" s="158"/>
      <c r="D52" s="159"/>
      <c r="E52" s="91"/>
      <c r="F52" s="91">
        <f t="shared" si="0"/>
        <v>544239</v>
      </c>
      <c r="G52" s="161" t="s">
        <v>184</v>
      </c>
      <c r="H52" s="162"/>
    </row>
    <row r="53" spans="1:8" ht="18" customHeight="1">
      <c r="A53" s="157"/>
      <c r="B53" s="90" t="e">
        <f>VLOOKUP(A53,'[1]決算費目合計額（変更不可）'!A4:B77,2,FALSE)</f>
        <v>#N/A</v>
      </c>
      <c r="C53" s="158"/>
      <c r="D53" s="159"/>
      <c r="E53" s="91"/>
      <c r="F53" s="91">
        <f t="shared" si="0"/>
        <v>544239</v>
      </c>
      <c r="G53" s="161" t="s">
        <v>184</v>
      </c>
      <c r="H53" s="162"/>
    </row>
    <row r="54" spans="1:8" ht="18" customHeight="1">
      <c r="A54" s="157"/>
      <c r="B54" s="90" t="e">
        <f>VLOOKUP(A54,'[1]決算費目合計額（変更不可）'!A4:B77,2,FALSE)</f>
        <v>#N/A</v>
      </c>
      <c r="C54" s="158"/>
      <c r="D54" s="159"/>
      <c r="E54" s="91"/>
      <c r="F54" s="91">
        <f t="shared" si="0"/>
        <v>544239</v>
      </c>
      <c r="G54" s="161" t="s">
        <v>184</v>
      </c>
      <c r="H54" s="162"/>
    </row>
    <row r="55" spans="1:8" ht="18" customHeight="1">
      <c r="A55" s="157"/>
      <c r="B55" s="90" t="e">
        <f>VLOOKUP(A55,'[1]決算費目合計額（変更不可）'!A4:B77,2,FALSE)</f>
        <v>#N/A</v>
      </c>
      <c r="C55" s="158"/>
      <c r="D55" s="159"/>
      <c r="E55" s="91"/>
      <c r="F55" s="91">
        <f t="shared" si="0"/>
        <v>544239</v>
      </c>
      <c r="G55" s="161" t="s">
        <v>184</v>
      </c>
      <c r="H55" s="162"/>
    </row>
    <row r="56" spans="1:8" ht="18" customHeight="1">
      <c r="A56" s="157"/>
      <c r="B56" s="90" t="e">
        <f>VLOOKUP(A56,'[1]決算費目合計額（変更不可）'!A4:B77,2,FALSE)</f>
        <v>#N/A</v>
      </c>
      <c r="C56" s="158"/>
      <c r="D56" s="159"/>
      <c r="E56" s="91"/>
      <c r="F56" s="91">
        <f t="shared" si="0"/>
        <v>544239</v>
      </c>
      <c r="G56" s="161" t="s">
        <v>184</v>
      </c>
      <c r="H56" s="162"/>
    </row>
    <row r="57" spans="1:8" ht="18" customHeight="1">
      <c r="A57" s="157"/>
      <c r="B57" s="90" t="e">
        <f>VLOOKUP(A57,'[1]決算費目合計額（変更不可）'!A4:B77,2,FALSE)</f>
        <v>#N/A</v>
      </c>
      <c r="C57" s="158"/>
      <c r="D57" s="159"/>
      <c r="E57" s="91"/>
      <c r="F57" s="91">
        <f t="shared" si="0"/>
        <v>544239</v>
      </c>
      <c r="G57" s="161" t="s">
        <v>184</v>
      </c>
      <c r="H57" s="162"/>
    </row>
    <row r="58" spans="1:8" ht="18" customHeight="1">
      <c r="A58" s="157"/>
      <c r="B58" s="90" t="e">
        <f>VLOOKUP(A58,'[1]決算費目合計額（変更不可）'!A4:B77,2,FALSE)</f>
        <v>#N/A</v>
      </c>
      <c r="C58" s="158"/>
      <c r="D58" s="159"/>
      <c r="E58" s="91"/>
      <c r="F58" s="91">
        <f t="shared" si="0"/>
        <v>544239</v>
      </c>
      <c r="G58" s="161" t="s">
        <v>184</v>
      </c>
      <c r="H58" s="162"/>
    </row>
    <row r="59" spans="1:8" ht="18" customHeight="1">
      <c r="A59" s="157"/>
      <c r="B59" s="90" t="e">
        <f>VLOOKUP(A59,'[1]決算費目合計額（変更不可）'!A4:B77,2,FALSE)</f>
        <v>#N/A</v>
      </c>
      <c r="C59" s="158"/>
      <c r="D59" s="159"/>
      <c r="E59" s="91"/>
      <c r="F59" s="91">
        <f t="shared" si="0"/>
        <v>544239</v>
      </c>
      <c r="G59" s="161" t="s">
        <v>184</v>
      </c>
      <c r="H59" s="162"/>
    </row>
    <row r="60" spans="1:8" ht="18" customHeight="1">
      <c r="A60" s="157"/>
      <c r="B60" s="90" t="e">
        <f>VLOOKUP(A60,'[1]決算費目合計額（変更不可）'!A4:B77,2,FALSE)</f>
        <v>#N/A</v>
      </c>
      <c r="C60" s="158"/>
      <c r="D60" s="159"/>
      <c r="E60" s="91"/>
      <c r="F60" s="91">
        <f t="shared" si="0"/>
        <v>544239</v>
      </c>
      <c r="G60" s="161" t="s">
        <v>184</v>
      </c>
      <c r="H60" s="162"/>
    </row>
    <row r="61" spans="1:8" ht="18" customHeight="1">
      <c r="A61" s="157"/>
      <c r="B61" s="90" t="e">
        <f>VLOOKUP(A61,'[1]決算費目合計額（変更不可）'!A4:B77,2,FALSE)</f>
        <v>#N/A</v>
      </c>
      <c r="C61" s="158"/>
      <c r="D61" s="159"/>
      <c r="E61" s="159"/>
      <c r="F61" s="91">
        <f t="shared" si="0"/>
        <v>544239</v>
      </c>
      <c r="G61" s="161" t="s">
        <v>184</v>
      </c>
      <c r="H61" s="162"/>
    </row>
    <row r="62" spans="1:8" ht="18" customHeight="1">
      <c r="A62" s="157"/>
      <c r="B62" s="90" t="e">
        <f>VLOOKUP(A62,'[1]決算費目合計額（変更不可）'!A4:B77,2,FALSE)</f>
        <v>#N/A</v>
      </c>
      <c r="C62" s="158"/>
      <c r="D62" s="159"/>
      <c r="E62" s="159"/>
      <c r="F62" s="91">
        <f t="shared" si="0"/>
        <v>544239</v>
      </c>
      <c r="G62" s="161" t="s">
        <v>184</v>
      </c>
      <c r="H62" s="162"/>
    </row>
    <row r="63" spans="1:8" ht="18" customHeight="1">
      <c r="A63" s="157"/>
      <c r="B63" s="90" t="e">
        <f>VLOOKUP(A63,'[1]決算費目合計額（変更不可）'!A4:B77,2,FALSE)</f>
        <v>#N/A</v>
      </c>
      <c r="C63" s="158"/>
      <c r="D63" s="159"/>
      <c r="E63" s="91"/>
      <c r="F63" s="91">
        <f t="shared" si="0"/>
        <v>544239</v>
      </c>
      <c r="G63" s="161" t="s">
        <v>184</v>
      </c>
      <c r="H63" s="162"/>
    </row>
    <row r="64" spans="1:8" ht="18" customHeight="1">
      <c r="A64" s="157"/>
      <c r="B64" s="90" t="e">
        <f>VLOOKUP(A64,'[1]決算費目合計額（変更不可）'!A4:B77,2,FALSE)</f>
        <v>#N/A</v>
      </c>
      <c r="C64" s="158"/>
      <c r="D64" s="159"/>
      <c r="E64" s="91"/>
      <c r="F64" s="91">
        <f t="shared" si="0"/>
        <v>544239</v>
      </c>
      <c r="G64" s="161" t="s">
        <v>184</v>
      </c>
      <c r="H64" s="162"/>
    </row>
    <row r="65" spans="1:8" ht="18" customHeight="1">
      <c r="A65" s="157"/>
      <c r="B65" s="90" t="e">
        <f>VLOOKUP(A65,'[1]決算費目合計額（変更不可）'!A4:B77,2,FALSE)</f>
        <v>#N/A</v>
      </c>
      <c r="C65" s="158"/>
      <c r="D65" s="159"/>
      <c r="E65" s="91"/>
      <c r="F65" s="91">
        <f t="shared" si="0"/>
        <v>544239</v>
      </c>
      <c r="G65" s="161" t="s">
        <v>184</v>
      </c>
      <c r="H65" s="162"/>
    </row>
    <row r="66" spans="1:8" ht="18" customHeight="1">
      <c r="A66" s="157"/>
      <c r="B66" s="90" t="e">
        <f>VLOOKUP(A66,'[1]決算費目合計額（変更不可）'!A4:B77,2,FALSE)</f>
        <v>#N/A</v>
      </c>
      <c r="C66" s="158"/>
      <c r="D66" s="159"/>
      <c r="E66" s="91"/>
      <c r="F66" s="91">
        <f t="shared" si="0"/>
        <v>544239</v>
      </c>
      <c r="G66" s="161" t="s">
        <v>184</v>
      </c>
      <c r="H66" s="162"/>
    </row>
    <row r="67" spans="1:8" ht="18" customHeight="1">
      <c r="A67" s="157"/>
      <c r="B67" s="90" t="e">
        <f>VLOOKUP(A67,'[1]決算費目合計額（変更不可）'!A4:B77,2,FALSE)</f>
        <v>#N/A</v>
      </c>
      <c r="C67" s="158"/>
      <c r="D67" s="159"/>
      <c r="E67" s="91"/>
      <c r="F67" s="91">
        <f t="shared" si="0"/>
        <v>544239</v>
      </c>
      <c r="G67" s="161" t="s">
        <v>184</v>
      </c>
      <c r="H67" s="162"/>
    </row>
    <row r="68" spans="1:8" ht="18" customHeight="1">
      <c r="A68" s="157"/>
      <c r="B68" s="90" t="e">
        <f>VLOOKUP(A68,'[1]決算費目合計額（変更不可）'!A4:B77,2,FALSE)</f>
        <v>#N/A</v>
      </c>
      <c r="C68" s="158"/>
      <c r="D68" s="159"/>
      <c r="E68" s="91"/>
      <c r="F68" s="91">
        <f t="shared" ref="F68:F131" si="1">F67-D68+E68</f>
        <v>544239</v>
      </c>
      <c r="G68" s="161" t="s">
        <v>184</v>
      </c>
      <c r="H68" s="162"/>
    </row>
    <row r="69" spans="1:8" ht="18" customHeight="1">
      <c r="A69" s="157"/>
      <c r="B69" s="90" t="e">
        <f>VLOOKUP(A69,'[1]決算費目合計額（変更不可）'!A4:B77,2,FALSE)</f>
        <v>#N/A</v>
      </c>
      <c r="C69" s="158"/>
      <c r="D69" s="159"/>
      <c r="E69" s="91"/>
      <c r="F69" s="91">
        <f t="shared" si="1"/>
        <v>544239</v>
      </c>
      <c r="G69" s="161" t="s">
        <v>184</v>
      </c>
      <c r="H69" s="162"/>
    </row>
    <row r="70" spans="1:8" ht="18" customHeight="1">
      <c r="A70" s="157"/>
      <c r="B70" s="90" t="e">
        <f>VLOOKUP(A70,'[1]決算費目合計額（変更不可）'!A4:B77,2,FALSE)</f>
        <v>#N/A</v>
      </c>
      <c r="C70" s="158"/>
      <c r="D70" s="159"/>
      <c r="E70" s="91"/>
      <c r="F70" s="91">
        <f t="shared" si="1"/>
        <v>544239</v>
      </c>
      <c r="G70" s="161" t="s">
        <v>184</v>
      </c>
      <c r="H70" s="162"/>
    </row>
    <row r="71" spans="1:8" ht="18" customHeight="1">
      <c r="A71" s="157"/>
      <c r="B71" s="90" t="e">
        <f>VLOOKUP(A71,'[1]決算費目合計額（変更不可）'!A4:B77,2,FALSE)</f>
        <v>#N/A</v>
      </c>
      <c r="C71" s="158"/>
      <c r="D71" s="159"/>
      <c r="E71" s="91"/>
      <c r="F71" s="91">
        <f t="shared" si="1"/>
        <v>544239</v>
      </c>
      <c r="G71" s="161" t="s">
        <v>184</v>
      </c>
      <c r="H71" s="162"/>
    </row>
    <row r="72" spans="1:8" ht="18" customHeight="1">
      <c r="A72" s="157"/>
      <c r="B72" s="90" t="e">
        <f>VLOOKUP(A72,'[1]決算費目合計額（変更不可）'!A4:B77,2,FALSE)</f>
        <v>#N/A</v>
      </c>
      <c r="C72" s="158"/>
      <c r="D72" s="159"/>
      <c r="E72" s="91"/>
      <c r="F72" s="91">
        <f t="shared" si="1"/>
        <v>544239</v>
      </c>
      <c r="G72" s="161" t="s">
        <v>184</v>
      </c>
      <c r="H72" s="162"/>
    </row>
    <row r="73" spans="1:8" ht="18" customHeight="1">
      <c r="A73" s="157"/>
      <c r="B73" s="90" t="e">
        <f>VLOOKUP(A73,'[1]決算費目合計額（変更不可）'!A4:B77,2,FALSE)</f>
        <v>#N/A</v>
      </c>
      <c r="C73" s="158"/>
      <c r="D73" s="159"/>
      <c r="E73" s="91"/>
      <c r="F73" s="91">
        <f t="shared" si="1"/>
        <v>544239</v>
      </c>
      <c r="G73" s="161" t="s">
        <v>184</v>
      </c>
      <c r="H73" s="162"/>
    </row>
    <row r="74" spans="1:8" ht="18" customHeight="1">
      <c r="A74" s="157"/>
      <c r="B74" s="90" t="e">
        <f>VLOOKUP(A74,'[1]決算費目合計額（変更不可）'!A4:B77,2,FALSE)</f>
        <v>#N/A</v>
      </c>
      <c r="C74" s="158"/>
      <c r="D74" s="159"/>
      <c r="E74" s="91"/>
      <c r="F74" s="91">
        <f t="shared" si="1"/>
        <v>544239</v>
      </c>
      <c r="G74" s="161" t="s">
        <v>184</v>
      </c>
      <c r="H74" s="162"/>
    </row>
    <row r="75" spans="1:8" ht="18" customHeight="1">
      <c r="A75" s="157"/>
      <c r="B75" s="90" t="e">
        <f>VLOOKUP(A75,'[1]決算費目合計額（変更不可）'!A4:B77,2,FALSE)</f>
        <v>#N/A</v>
      </c>
      <c r="C75" s="158"/>
      <c r="D75" s="159"/>
      <c r="E75" s="91"/>
      <c r="F75" s="91">
        <f t="shared" si="1"/>
        <v>544239</v>
      </c>
      <c r="G75" s="161" t="s">
        <v>184</v>
      </c>
      <c r="H75" s="162"/>
    </row>
    <row r="76" spans="1:8" ht="18" customHeight="1">
      <c r="A76" s="157"/>
      <c r="B76" s="90" t="e">
        <f>VLOOKUP(A76,'[1]決算費目合計額（変更不可）'!A4:B77,2,FALSE)</f>
        <v>#N/A</v>
      </c>
      <c r="C76" s="158"/>
      <c r="D76" s="159"/>
      <c r="E76" s="91"/>
      <c r="F76" s="91">
        <f t="shared" si="1"/>
        <v>544239</v>
      </c>
      <c r="G76" s="161" t="s">
        <v>184</v>
      </c>
      <c r="H76" s="162"/>
    </row>
    <row r="77" spans="1:8" ht="18" customHeight="1">
      <c r="A77" s="157"/>
      <c r="B77" s="90" t="e">
        <f>VLOOKUP(A77,'[1]決算費目合計額（変更不可）'!A4:B77,2,FALSE)</f>
        <v>#N/A</v>
      </c>
      <c r="C77" s="158"/>
      <c r="D77" s="159"/>
      <c r="E77" s="91"/>
      <c r="F77" s="91">
        <f t="shared" si="1"/>
        <v>544239</v>
      </c>
      <c r="G77" s="161" t="s">
        <v>184</v>
      </c>
      <c r="H77" s="162"/>
    </row>
    <row r="78" spans="1:8" ht="18" customHeight="1">
      <c r="A78" s="157"/>
      <c r="B78" s="90" t="e">
        <f>VLOOKUP(A78,'[1]決算費目合計額（変更不可）'!A4:B77,2,FALSE)</f>
        <v>#N/A</v>
      </c>
      <c r="C78" s="158"/>
      <c r="D78" s="159"/>
      <c r="E78" s="91"/>
      <c r="F78" s="91">
        <f t="shared" si="1"/>
        <v>544239</v>
      </c>
      <c r="G78" s="161" t="s">
        <v>184</v>
      </c>
      <c r="H78" s="162"/>
    </row>
    <row r="79" spans="1:8" ht="18" customHeight="1">
      <c r="A79" s="157"/>
      <c r="B79" s="90" t="e">
        <f>VLOOKUP(A79,'[1]決算費目合計額（変更不可）'!A4:B77,2,FALSE)</f>
        <v>#N/A</v>
      </c>
      <c r="C79" s="158"/>
      <c r="D79" s="159"/>
      <c r="E79" s="91"/>
      <c r="F79" s="91">
        <f t="shared" si="1"/>
        <v>544239</v>
      </c>
      <c r="G79" s="161" t="s">
        <v>184</v>
      </c>
      <c r="H79" s="162"/>
    </row>
    <row r="80" spans="1:8" ht="18" customHeight="1">
      <c r="A80" s="157"/>
      <c r="B80" s="90" t="e">
        <f>VLOOKUP(A80,'[1]決算費目合計額（変更不可）'!A4:B77,2,FALSE)</f>
        <v>#N/A</v>
      </c>
      <c r="C80" s="158"/>
      <c r="D80" s="159"/>
      <c r="E80" s="91"/>
      <c r="F80" s="91">
        <f t="shared" si="1"/>
        <v>544239</v>
      </c>
      <c r="G80" s="161" t="s">
        <v>184</v>
      </c>
      <c r="H80" s="162"/>
    </row>
    <row r="81" spans="1:8" ht="18" customHeight="1">
      <c r="A81" s="157"/>
      <c r="B81" s="90" t="e">
        <f>VLOOKUP(A81,'[1]決算費目合計額（変更不可）'!A4:B77,2,FALSE)</f>
        <v>#N/A</v>
      </c>
      <c r="C81" s="158"/>
      <c r="D81" s="159"/>
      <c r="E81" s="91"/>
      <c r="F81" s="91">
        <f t="shared" si="1"/>
        <v>544239</v>
      </c>
      <c r="G81" s="161" t="s">
        <v>184</v>
      </c>
      <c r="H81" s="162"/>
    </row>
    <row r="82" spans="1:8" ht="18" customHeight="1">
      <c r="A82" s="157"/>
      <c r="B82" s="90" t="e">
        <f>VLOOKUP(A82,'[1]決算費目合計額（変更不可）'!A4:B77,2,FALSE)</f>
        <v>#N/A</v>
      </c>
      <c r="C82" s="158"/>
      <c r="D82" s="159"/>
      <c r="E82" s="91"/>
      <c r="F82" s="91">
        <f t="shared" si="1"/>
        <v>544239</v>
      </c>
      <c r="G82" s="161" t="s">
        <v>184</v>
      </c>
      <c r="H82" s="162"/>
    </row>
    <row r="83" spans="1:8" ht="18" customHeight="1">
      <c r="A83" s="157"/>
      <c r="B83" s="90" t="e">
        <f>VLOOKUP(A83,'[1]決算費目合計額（変更不可）'!A4:B77,2,FALSE)</f>
        <v>#N/A</v>
      </c>
      <c r="C83" s="158"/>
      <c r="D83" s="159"/>
      <c r="E83" s="91"/>
      <c r="F83" s="91">
        <f t="shared" si="1"/>
        <v>544239</v>
      </c>
      <c r="G83" s="161" t="s">
        <v>184</v>
      </c>
      <c r="H83" s="162"/>
    </row>
    <row r="84" spans="1:8" ht="18" customHeight="1">
      <c r="A84" s="157"/>
      <c r="B84" s="90" t="e">
        <f>VLOOKUP(A84,'[1]決算費目合計額（変更不可）'!A4:B77,2,FALSE)</f>
        <v>#N/A</v>
      </c>
      <c r="C84" s="158"/>
      <c r="D84" s="159"/>
      <c r="E84" s="91"/>
      <c r="F84" s="91">
        <f t="shared" si="1"/>
        <v>544239</v>
      </c>
      <c r="G84" s="161" t="s">
        <v>184</v>
      </c>
      <c r="H84" s="162"/>
    </row>
    <row r="85" spans="1:8" ht="18" customHeight="1">
      <c r="A85" s="157"/>
      <c r="B85" s="90" t="e">
        <f>VLOOKUP(A85,'[1]決算費目合計額（変更不可）'!A4:B77,2,FALSE)</f>
        <v>#N/A</v>
      </c>
      <c r="C85" s="158"/>
      <c r="D85" s="159"/>
      <c r="E85" s="91"/>
      <c r="F85" s="91">
        <f t="shared" si="1"/>
        <v>544239</v>
      </c>
      <c r="G85" s="161" t="s">
        <v>184</v>
      </c>
      <c r="H85" s="162"/>
    </row>
    <row r="86" spans="1:8" ht="18" customHeight="1">
      <c r="A86" s="157"/>
      <c r="B86" s="90" t="e">
        <f>VLOOKUP(A86,'[1]決算費目合計額（変更不可）'!A4:B77,2,FALSE)</f>
        <v>#N/A</v>
      </c>
      <c r="C86" s="158"/>
      <c r="D86" s="159"/>
      <c r="E86" s="91"/>
      <c r="F86" s="91">
        <f t="shared" si="1"/>
        <v>544239</v>
      </c>
      <c r="G86" s="161" t="s">
        <v>184</v>
      </c>
      <c r="H86" s="162"/>
    </row>
    <row r="87" spans="1:8" ht="18" customHeight="1">
      <c r="A87" s="157"/>
      <c r="B87" s="90" t="e">
        <f>VLOOKUP(A87,'[1]決算費目合計額（変更不可）'!A4:B77,2,FALSE)</f>
        <v>#N/A</v>
      </c>
      <c r="C87" s="158"/>
      <c r="D87" s="159"/>
      <c r="E87" s="91"/>
      <c r="F87" s="91">
        <f t="shared" si="1"/>
        <v>544239</v>
      </c>
      <c r="G87" s="161" t="s">
        <v>184</v>
      </c>
      <c r="H87" s="162"/>
    </row>
    <row r="88" spans="1:8" ht="18" customHeight="1">
      <c r="A88" s="157"/>
      <c r="B88" s="90" t="e">
        <f>VLOOKUP(A88,'[1]決算費目合計額（変更不可）'!A4:B77,2,FALSE)</f>
        <v>#N/A</v>
      </c>
      <c r="C88" s="158"/>
      <c r="D88" s="159"/>
      <c r="E88" s="91"/>
      <c r="F88" s="91">
        <f t="shared" si="1"/>
        <v>544239</v>
      </c>
      <c r="G88" s="161" t="s">
        <v>184</v>
      </c>
      <c r="H88" s="162"/>
    </row>
    <row r="89" spans="1:8" ht="18" customHeight="1">
      <c r="A89" s="157"/>
      <c r="B89" s="90" t="e">
        <f>VLOOKUP(A89,'[1]決算費目合計額（変更不可）'!A4:B77,2,FALSE)</f>
        <v>#N/A</v>
      </c>
      <c r="C89" s="158"/>
      <c r="D89" s="159"/>
      <c r="E89" s="91"/>
      <c r="F89" s="91">
        <f t="shared" si="1"/>
        <v>544239</v>
      </c>
      <c r="G89" s="161" t="s">
        <v>184</v>
      </c>
      <c r="H89" s="162"/>
    </row>
    <row r="90" spans="1:8" ht="18" customHeight="1">
      <c r="A90" s="157"/>
      <c r="B90" s="90" t="e">
        <f>VLOOKUP(A90,'[1]決算費目合計額（変更不可）'!A4:B77,2,FALSE)</f>
        <v>#N/A</v>
      </c>
      <c r="C90" s="158"/>
      <c r="D90" s="159"/>
      <c r="E90" s="91"/>
      <c r="F90" s="91">
        <f t="shared" si="1"/>
        <v>544239</v>
      </c>
      <c r="G90" s="161" t="s">
        <v>184</v>
      </c>
      <c r="H90" s="162"/>
    </row>
    <row r="91" spans="1:8" ht="18" customHeight="1">
      <c r="A91" s="157"/>
      <c r="B91" s="90" t="e">
        <f>VLOOKUP(A91,'[1]決算費目合計額（変更不可）'!A4:B77,2,FALSE)</f>
        <v>#N/A</v>
      </c>
      <c r="C91" s="158"/>
      <c r="D91" s="159"/>
      <c r="E91" s="91"/>
      <c r="F91" s="91">
        <f t="shared" si="1"/>
        <v>544239</v>
      </c>
      <c r="G91" s="161" t="s">
        <v>184</v>
      </c>
      <c r="H91" s="162"/>
    </row>
    <row r="92" spans="1:8" ht="18" customHeight="1">
      <c r="A92" s="157"/>
      <c r="B92" s="90" t="e">
        <f>VLOOKUP(A92,'[1]決算費目合計額（変更不可）'!A4:B77,2,FALSE)</f>
        <v>#N/A</v>
      </c>
      <c r="C92" s="158"/>
      <c r="D92" s="159"/>
      <c r="E92" s="91"/>
      <c r="F92" s="91">
        <f t="shared" si="1"/>
        <v>544239</v>
      </c>
      <c r="G92" s="161" t="s">
        <v>184</v>
      </c>
      <c r="H92" s="162"/>
    </row>
    <row r="93" spans="1:8" ht="18" customHeight="1">
      <c r="A93" s="157"/>
      <c r="B93" s="90" t="e">
        <f>VLOOKUP(A93,'[1]決算費目合計額（変更不可）'!A4:B77,2,FALSE)</f>
        <v>#N/A</v>
      </c>
      <c r="C93" s="158"/>
      <c r="D93" s="159"/>
      <c r="E93" s="91"/>
      <c r="F93" s="91">
        <f t="shared" si="1"/>
        <v>544239</v>
      </c>
      <c r="G93" s="161" t="s">
        <v>184</v>
      </c>
      <c r="H93" s="162"/>
    </row>
    <row r="94" spans="1:8" ht="18" customHeight="1">
      <c r="A94" s="157"/>
      <c r="B94" s="90" t="e">
        <f>VLOOKUP(A94,'[1]決算費目合計額（変更不可）'!A4:B77,2,FALSE)</f>
        <v>#N/A</v>
      </c>
      <c r="C94" s="158"/>
      <c r="D94" s="159"/>
      <c r="E94" s="91"/>
      <c r="F94" s="91">
        <f t="shared" si="1"/>
        <v>544239</v>
      </c>
      <c r="G94" s="161" t="s">
        <v>184</v>
      </c>
      <c r="H94" s="162"/>
    </row>
    <row r="95" spans="1:8" ht="18" customHeight="1">
      <c r="A95" s="157"/>
      <c r="B95" s="90" t="e">
        <f>VLOOKUP(A95,'[1]決算費目合計額（変更不可）'!A4:B77,2,FALSE)</f>
        <v>#N/A</v>
      </c>
      <c r="C95" s="158"/>
      <c r="D95" s="159"/>
      <c r="E95" s="91"/>
      <c r="F95" s="91">
        <f t="shared" si="1"/>
        <v>544239</v>
      </c>
      <c r="G95" s="161" t="s">
        <v>184</v>
      </c>
      <c r="H95" s="162"/>
    </row>
    <row r="96" spans="1:8" ht="18" customHeight="1">
      <c r="A96" s="157"/>
      <c r="B96" s="90" t="e">
        <f>VLOOKUP(A96,'[1]決算費目合計額（変更不可）'!A4:B77,2,FALSE)</f>
        <v>#N/A</v>
      </c>
      <c r="C96" s="158"/>
      <c r="D96" s="159"/>
      <c r="E96" s="91"/>
      <c r="F96" s="91">
        <f t="shared" si="1"/>
        <v>544239</v>
      </c>
      <c r="G96" s="161" t="s">
        <v>184</v>
      </c>
      <c r="H96" s="162"/>
    </row>
    <row r="97" spans="1:8" ht="18" customHeight="1">
      <c r="A97" s="157"/>
      <c r="B97" s="90" t="e">
        <f>VLOOKUP(A97,'[1]決算費目合計額（変更不可）'!A4:B77,2,FALSE)</f>
        <v>#N/A</v>
      </c>
      <c r="C97" s="158"/>
      <c r="D97" s="159"/>
      <c r="E97" s="91"/>
      <c r="F97" s="91">
        <f t="shared" si="1"/>
        <v>544239</v>
      </c>
      <c r="G97" s="161" t="s">
        <v>184</v>
      </c>
      <c r="H97" s="162"/>
    </row>
    <row r="98" spans="1:8" ht="18" customHeight="1">
      <c r="A98" s="157"/>
      <c r="B98" s="90" t="e">
        <f>VLOOKUP(A98,'[1]決算費目合計額（変更不可）'!A4:B77,2,FALSE)</f>
        <v>#N/A</v>
      </c>
      <c r="C98" s="158"/>
      <c r="D98" s="159"/>
      <c r="E98" s="91"/>
      <c r="F98" s="91">
        <f t="shared" si="1"/>
        <v>544239</v>
      </c>
      <c r="G98" s="161" t="s">
        <v>184</v>
      </c>
      <c r="H98" s="162"/>
    </row>
    <row r="99" spans="1:8" ht="18" customHeight="1">
      <c r="A99" s="157"/>
      <c r="B99" s="90" t="e">
        <f>VLOOKUP(A99,'[1]決算費目合計額（変更不可）'!A4:B77,2,FALSE)</f>
        <v>#N/A</v>
      </c>
      <c r="C99" s="158"/>
      <c r="D99" s="159"/>
      <c r="E99" s="91"/>
      <c r="F99" s="91">
        <f t="shared" si="1"/>
        <v>544239</v>
      </c>
      <c r="G99" s="161" t="s">
        <v>184</v>
      </c>
      <c r="H99" s="162"/>
    </row>
    <row r="100" spans="1:8" ht="18" customHeight="1">
      <c r="A100" s="157"/>
      <c r="B100" s="90" t="e">
        <f>VLOOKUP(A100,'[1]決算費目合計額（変更不可）'!A4:B77,2,FALSE)</f>
        <v>#N/A</v>
      </c>
      <c r="C100" s="158"/>
      <c r="D100" s="159"/>
      <c r="E100" s="91"/>
      <c r="F100" s="91">
        <f t="shared" si="1"/>
        <v>544239</v>
      </c>
      <c r="G100" s="161" t="s">
        <v>184</v>
      </c>
      <c r="H100" s="162"/>
    </row>
    <row r="101" spans="1:8" ht="18" customHeight="1">
      <c r="A101" s="157"/>
      <c r="B101" s="90" t="e">
        <f>VLOOKUP(A101,'[1]決算費目合計額（変更不可）'!A4:B77,2,FALSE)</f>
        <v>#N/A</v>
      </c>
      <c r="C101" s="158"/>
      <c r="D101" s="159"/>
      <c r="E101" s="91"/>
      <c r="F101" s="91">
        <f t="shared" si="1"/>
        <v>544239</v>
      </c>
      <c r="G101" s="161" t="s">
        <v>184</v>
      </c>
      <c r="H101" s="162"/>
    </row>
    <row r="102" spans="1:8" ht="18" customHeight="1">
      <c r="A102" s="157"/>
      <c r="B102" s="90" t="e">
        <f>VLOOKUP(A102,'[1]決算費目合計額（変更不可）'!A4:B77,2,FALSE)</f>
        <v>#N/A</v>
      </c>
      <c r="C102" s="158"/>
      <c r="D102" s="159"/>
      <c r="E102" s="91"/>
      <c r="F102" s="91">
        <f t="shared" si="1"/>
        <v>544239</v>
      </c>
      <c r="G102" s="161" t="s">
        <v>184</v>
      </c>
      <c r="H102" s="162"/>
    </row>
    <row r="103" spans="1:8" ht="18" customHeight="1">
      <c r="A103" s="157"/>
      <c r="B103" s="90" t="e">
        <f>VLOOKUP(A103,'[1]決算費目合計額（変更不可）'!A4:B77,2,FALSE)</f>
        <v>#N/A</v>
      </c>
      <c r="C103" s="158"/>
      <c r="D103" s="159"/>
      <c r="E103" s="91"/>
      <c r="F103" s="91">
        <f t="shared" si="1"/>
        <v>544239</v>
      </c>
      <c r="G103" s="161" t="s">
        <v>184</v>
      </c>
      <c r="H103" s="162"/>
    </row>
    <row r="104" spans="1:8" ht="18" customHeight="1">
      <c r="A104" s="157"/>
      <c r="B104" s="90" t="e">
        <f>VLOOKUP(A104,'[1]決算費目合計額（変更不可）'!A4:B77,2,FALSE)</f>
        <v>#N/A</v>
      </c>
      <c r="C104" s="158"/>
      <c r="D104" s="159"/>
      <c r="E104" s="91"/>
      <c r="F104" s="91">
        <f t="shared" si="1"/>
        <v>544239</v>
      </c>
      <c r="G104" s="161" t="s">
        <v>184</v>
      </c>
      <c r="H104" s="162"/>
    </row>
    <row r="105" spans="1:8" ht="18" customHeight="1">
      <c r="A105" s="157"/>
      <c r="B105" s="90" t="e">
        <f>VLOOKUP(A105,'[1]決算費目合計額（変更不可）'!A4:B77,2,FALSE)</f>
        <v>#N/A</v>
      </c>
      <c r="C105" s="158"/>
      <c r="D105" s="159"/>
      <c r="E105" s="91"/>
      <c r="F105" s="91">
        <f t="shared" si="1"/>
        <v>544239</v>
      </c>
      <c r="G105" s="161" t="s">
        <v>184</v>
      </c>
      <c r="H105" s="162"/>
    </row>
    <row r="106" spans="1:8" ht="18" customHeight="1">
      <c r="A106" s="157"/>
      <c r="B106" s="90" t="e">
        <f>VLOOKUP(A106,'[1]決算費目合計額（変更不可）'!A4:B77,2,FALSE)</f>
        <v>#N/A</v>
      </c>
      <c r="C106" s="158"/>
      <c r="D106" s="159"/>
      <c r="E106" s="91"/>
      <c r="F106" s="91">
        <f t="shared" si="1"/>
        <v>544239</v>
      </c>
      <c r="G106" s="161" t="s">
        <v>184</v>
      </c>
      <c r="H106" s="162"/>
    </row>
    <row r="107" spans="1:8" ht="18" customHeight="1">
      <c r="A107" s="157"/>
      <c r="B107" s="90" t="e">
        <f>VLOOKUP(A107,'[1]決算費目合計額（変更不可）'!A4:B77,2,FALSE)</f>
        <v>#N/A</v>
      </c>
      <c r="C107" s="158"/>
      <c r="D107" s="159"/>
      <c r="E107" s="91"/>
      <c r="F107" s="91">
        <f t="shared" si="1"/>
        <v>544239</v>
      </c>
      <c r="G107" s="161" t="s">
        <v>184</v>
      </c>
      <c r="H107" s="162"/>
    </row>
    <row r="108" spans="1:8" ht="18" customHeight="1">
      <c r="A108" s="157"/>
      <c r="B108" s="90" t="e">
        <f>VLOOKUP(A108,'[1]決算費目合計額（変更不可）'!A4:B77,2,FALSE)</f>
        <v>#N/A</v>
      </c>
      <c r="C108" s="158"/>
      <c r="D108" s="159"/>
      <c r="E108" s="91"/>
      <c r="F108" s="91">
        <f t="shared" si="1"/>
        <v>544239</v>
      </c>
      <c r="G108" s="161" t="s">
        <v>184</v>
      </c>
      <c r="H108" s="162"/>
    </row>
    <row r="109" spans="1:8" ht="18" customHeight="1">
      <c r="A109" s="157"/>
      <c r="B109" s="90" t="e">
        <f>VLOOKUP(A109,'[1]決算費目合計額（変更不可）'!A4:B77,2,FALSE)</f>
        <v>#N/A</v>
      </c>
      <c r="C109" s="158"/>
      <c r="D109" s="159"/>
      <c r="E109" s="91"/>
      <c r="F109" s="91">
        <f t="shared" si="1"/>
        <v>544239</v>
      </c>
      <c r="G109" s="161" t="s">
        <v>184</v>
      </c>
      <c r="H109" s="162"/>
    </row>
    <row r="110" spans="1:8" ht="18" customHeight="1">
      <c r="A110" s="157"/>
      <c r="B110" s="90" t="e">
        <f>VLOOKUP(A110,'[1]決算費目合計額（変更不可）'!A4:B77,2,FALSE)</f>
        <v>#N/A</v>
      </c>
      <c r="C110" s="158"/>
      <c r="D110" s="159"/>
      <c r="E110" s="91"/>
      <c r="F110" s="91">
        <f t="shared" si="1"/>
        <v>544239</v>
      </c>
      <c r="G110" s="161" t="s">
        <v>184</v>
      </c>
      <c r="H110" s="162"/>
    </row>
    <row r="111" spans="1:8" ht="18" customHeight="1">
      <c r="A111" s="157"/>
      <c r="B111" s="90" t="e">
        <f>VLOOKUP(A111,'[1]決算費目合計額（変更不可）'!A4:B77,2,FALSE)</f>
        <v>#N/A</v>
      </c>
      <c r="C111" s="158"/>
      <c r="D111" s="159"/>
      <c r="E111" s="91"/>
      <c r="F111" s="91">
        <f t="shared" si="1"/>
        <v>544239</v>
      </c>
      <c r="G111" s="161" t="s">
        <v>184</v>
      </c>
      <c r="H111" s="162"/>
    </row>
    <row r="112" spans="1:8" ht="18" customHeight="1">
      <c r="A112" s="157"/>
      <c r="B112" s="90" t="e">
        <f>VLOOKUP(A112,'[1]決算費目合計額（変更不可）'!A4:B77,2,FALSE)</f>
        <v>#N/A</v>
      </c>
      <c r="C112" s="158"/>
      <c r="D112" s="159"/>
      <c r="E112" s="91"/>
      <c r="F112" s="91">
        <f t="shared" si="1"/>
        <v>544239</v>
      </c>
      <c r="G112" s="161" t="s">
        <v>184</v>
      </c>
      <c r="H112" s="162"/>
    </row>
    <row r="113" spans="1:8" ht="18" customHeight="1">
      <c r="A113" s="157"/>
      <c r="B113" s="90" t="e">
        <f>VLOOKUP(A113,'[1]決算費目合計額（変更不可）'!A4:B77,2,FALSE)</f>
        <v>#N/A</v>
      </c>
      <c r="C113" s="158"/>
      <c r="D113" s="159"/>
      <c r="E113" s="91"/>
      <c r="F113" s="91">
        <f t="shared" si="1"/>
        <v>544239</v>
      </c>
      <c r="G113" s="161" t="s">
        <v>184</v>
      </c>
      <c r="H113" s="162"/>
    </row>
    <row r="114" spans="1:8" ht="18" customHeight="1">
      <c r="A114" s="157"/>
      <c r="B114" s="90" t="e">
        <f>VLOOKUP(A114,'[1]決算費目合計額（変更不可）'!A4:B77,2,FALSE)</f>
        <v>#N/A</v>
      </c>
      <c r="C114" s="158"/>
      <c r="D114" s="159"/>
      <c r="E114" s="91"/>
      <c r="F114" s="91">
        <f t="shared" si="1"/>
        <v>544239</v>
      </c>
      <c r="G114" s="161" t="s">
        <v>184</v>
      </c>
      <c r="H114" s="162"/>
    </row>
    <row r="115" spans="1:8" ht="18" customHeight="1">
      <c r="A115" s="157"/>
      <c r="B115" s="90" t="e">
        <f>VLOOKUP(A115,'[1]決算費目合計額（変更不可）'!A4:B77,2,FALSE)</f>
        <v>#N/A</v>
      </c>
      <c r="C115" s="158"/>
      <c r="D115" s="159"/>
      <c r="E115" s="91"/>
      <c r="F115" s="91">
        <f t="shared" si="1"/>
        <v>544239</v>
      </c>
      <c r="G115" s="161" t="s">
        <v>184</v>
      </c>
      <c r="H115" s="162"/>
    </row>
    <row r="116" spans="1:8" ht="18" customHeight="1">
      <c r="A116" s="157"/>
      <c r="B116" s="90" t="e">
        <f>VLOOKUP(A116,'[1]決算費目合計額（変更不可）'!A4:B77,2,FALSE)</f>
        <v>#N/A</v>
      </c>
      <c r="C116" s="158"/>
      <c r="D116" s="159"/>
      <c r="E116" s="91"/>
      <c r="F116" s="91">
        <f t="shared" si="1"/>
        <v>544239</v>
      </c>
      <c r="G116" s="161" t="s">
        <v>184</v>
      </c>
      <c r="H116" s="162"/>
    </row>
    <row r="117" spans="1:8" ht="18" customHeight="1">
      <c r="A117" s="157"/>
      <c r="B117" s="90" t="e">
        <f>VLOOKUP(A117,'[1]決算費目合計額（変更不可）'!A4:B77,2,FALSE)</f>
        <v>#N/A</v>
      </c>
      <c r="C117" s="158"/>
      <c r="D117" s="159"/>
      <c r="E117" s="91"/>
      <c r="F117" s="91">
        <f t="shared" si="1"/>
        <v>544239</v>
      </c>
      <c r="G117" s="161" t="s">
        <v>184</v>
      </c>
      <c r="H117" s="162"/>
    </row>
    <row r="118" spans="1:8" ht="18" customHeight="1">
      <c r="A118" s="157"/>
      <c r="B118" s="90" t="e">
        <f>VLOOKUP(A118,'[1]決算費目合計額（変更不可）'!A4:B77,2,FALSE)</f>
        <v>#N/A</v>
      </c>
      <c r="C118" s="158"/>
      <c r="D118" s="159"/>
      <c r="E118" s="91"/>
      <c r="F118" s="91">
        <f t="shared" si="1"/>
        <v>544239</v>
      </c>
      <c r="G118" s="161" t="s">
        <v>184</v>
      </c>
      <c r="H118" s="162"/>
    </row>
    <row r="119" spans="1:8" ht="18" customHeight="1">
      <c r="A119" s="157"/>
      <c r="B119" s="90" t="e">
        <f>VLOOKUP(A119,'[1]決算費目合計額（変更不可）'!A4:B77,2,FALSE)</f>
        <v>#N/A</v>
      </c>
      <c r="C119" s="158"/>
      <c r="D119" s="159"/>
      <c r="E119" s="91"/>
      <c r="F119" s="91">
        <f t="shared" si="1"/>
        <v>544239</v>
      </c>
      <c r="G119" s="161" t="s">
        <v>184</v>
      </c>
      <c r="H119" s="162"/>
    </row>
    <row r="120" spans="1:8" ht="18" customHeight="1">
      <c r="A120" s="157"/>
      <c r="B120" s="90" t="e">
        <f>VLOOKUP(A120,'[1]決算費目合計額（変更不可）'!A4:B77,2,FALSE)</f>
        <v>#N/A</v>
      </c>
      <c r="C120" s="158"/>
      <c r="D120" s="159"/>
      <c r="E120" s="91"/>
      <c r="F120" s="91">
        <f t="shared" si="1"/>
        <v>544239</v>
      </c>
      <c r="G120" s="161" t="s">
        <v>184</v>
      </c>
      <c r="H120" s="162"/>
    </row>
    <row r="121" spans="1:8" ht="18" customHeight="1">
      <c r="A121" s="157"/>
      <c r="B121" s="90" t="e">
        <f>VLOOKUP(A121,'[1]決算費目合計額（変更不可）'!A4:B77,2,FALSE)</f>
        <v>#N/A</v>
      </c>
      <c r="C121" s="158"/>
      <c r="D121" s="159"/>
      <c r="E121" s="91"/>
      <c r="F121" s="91">
        <f t="shared" si="1"/>
        <v>544239</v>
      </c>
      <c r="G121" s="161" t="s">
        <v>184</v>
      </c>
      <c r="H121" s="162"/>
    </row>
    <row r="122" spans="1:8" ht="18" customHeight="1">
      <c r="A122" s="157"/>
      <c r="B122" s="90" t="e">
        <f>VLOOKUP(A122,'[1]決算費目合計額（変更不可）'!A4:B77,2,FALSE)</f>
        <v>#N/A</v>
      </c>
      <c r="C122" s="158"/>
      <c r="D122" s="159"/>
      <c r="E122" s="91"/>
      <c r="F122" s="91">
        <f t="shared" si="1"/>
        <v>544239</v>
      </c>
      <c r="G122" s="161" t="s">
        <v>184</v>
      </c>
      <c r="H122" s="162"/>
    </row>
    <row r="123" spans="1:8" ht="18" customHeight="1">
      <c r="A123" s="157"/>
      <c r="B123" s="90" t="e">
        <f>VLOOKUP(A123,'[1]決算費目合計額（変更不可）'!A4:B77,2,FALSE)</f>
        <v>#N/A</v>
      </c>
      <c r="C123" s="158"/>
      <c r="D123" s="159"/>
      <c r="E123" s="91"/>
      <c r="F123" s="91">
        <f t="shared" si="1"/>
        <v>544239</v>
      </c>
      <c r="G123" s="161" t="s">
        <v>184</v>
      </c>
      <c r="H123" s="162"/>
    </row>
    <row r="124" spans="1:8" ht="18" customHeight="1">
      <c r="A124" s="157"/>
      <c r="B124" s="90" t="e">
        <f>VLOOKUP(A124,'[1]決算費目合計額（変更不可）'!A4:B77,2,FALSE)</f>
        <v>#N/A</v>
      </c>
      <c r="C124" s="158"/>
      <c r="D124" s="159"/>
      <c r="E124" s="91"/>
      <c r="F124" s="91">
        <f t="shared" si="1"/>
        <v>544239</v>
      </c>
      <c r="G124" s="161" t="s">
        <v>184</v>
      </c>
      <c r="H124" s="162"/>
    </row>
    <row r="125" spans="1:8" ht="18" customHeight="1">
      <c r="A125" s="157"/>
      <c r="B125" s="90" t="e">
        <f>VLOOKUP(A125,'[1]決算費目合計額（変更不可）'!A4:B77,2,FALSE)</f>
        <v>#N/A</v>
      </c>
      <c r="C125" s="158"/>
      <c r="D125" s="159"/>
      <c r="E125" s="91"/>
      <c r="F125" s="91">
        <f t="shared" si="1"/>
        <v>544239</v>
      </c>
      <c r="G125" s="161" t="s">
        <v>184</v>
      </c>
      <c r="H125" s="162"/>
    </row>
    <row r="126" spans="1:8" ht="18" customHeight="1">
      <c r="A126" s="157"/>
      <c r="B126" s="90" t="e">
        <f>VLOOKUP(A126,'[1]決算費目合計額（変更不可）'!A4:B77,2,FALSE)</f>
        <v>#N/A</v>
      </c>
      <c r="C126" s="158"/>
      <c r="D126" s="159"/>
      <c r="E126" s="91"/>
      <c r="F126" s="91">
        <f t="shared" si="1"/>
        <v>544239</v>
      </c>
      <c r="G126" s="161" t="s">
        <v>184</v>
      </c>
      <c r="H126" s="162"/>
    </row>
    <row r="127" spans="1:8" ht="18" customHeight="1">
      <c r="A127" s="157"/>
      <c r="B127" s="90" t="e">
        <f>VLOOKUP(A127,'[1]決算費目合計額（変更不可）'!A4:B77,2,FALSE)</f>
        <v>#N/A</v>
      </c>
      <c r="C127" s="158"/>
      <c r="D127" s="159"/>
      <c r="E127" s="91"/>
      <c r="F127" s="91">
        <f t="shared" si="1"/>
        <v>544239</v>
      </c>
      <c r="G127" s="161" t="s">
        <v>184</v>
      </c>
      <c r="H127" s="162"/>
    </row>
    <row r="128" spans="1:8" ht="18" customHeight="1">
      <c r="A128" s="157"/>
      <c r="B128" s="90" t="e">
        <f>VLOOKUP(A128,'[1]決算費目合計額（変更不可）'!A4:B77,2,FALSE)</f>
        <v>#N/A</v>
      </c>
      <c r="C128" s="158"/>
      <c r="D128" s="159"/>
      <c r="E128" s="91"/>
      <c r="F128" s="91">
        <f t="shared" si="1"/>
        <v>544239</v>
      </c>
      <c r="G128" s="161" t="s">
        <v>184</v>
      </c>
      <c r="H128" s="162"/>
    </row>
    <row r="129" spans="1:8" ht="18" customHeight="1">
      <c r="A129" s="157"/>
      <c r="B129" s="90" t="e">
        <f>VLOOKUP(A129,'[1]決算費目合計額（変更不可）'!A4:B77,2,FALSE)</f>
        <v>#N/A</v>
      </c>
      <c r="C129" s="158"/>
      <c r="D129" s="159"/>
      <c r="E129" s="91"/>
      <c r="F129" s="91">
        <f t="shared" si="1"/>
        <v>544239</v>
      </c>
      <c r="G129" s="161" t="s">
        <v>184</v>
      </c>
      <c r="H129" s="162"/>
    </row>
    <row r="130" spans="1:8" ht="18" customHeight="1">
      <c r="A130" s="157"/>
      <c r="B130" s="90" t="e">
        <f>VLOOKUP(A130,'[1]決算費目合計額（変更不可）'!A4:B77,2,FALSE)</f>
        <v>#N/A</v>
      </c>
      <c r="C130" s="158"/>
      <c r="D130" s="159"/>
      <c r="E130" s="91"/>
      <c r="F130" s="91">
        <f t="shared" si="1"/>
        <v>544239</v>
      </c>
      <c r="G130" s="161" t="s">
        <v>184</v>
      </c>
      <c r="H130" s="162"/>
    </row>
    <row r="131" spans="1:8" ht="18" customHeight="1">
      <c r="A131" s="157"/>
      <c r="B131" s="90" t="e">
        <f>VLOOKUP(A131,'[1]決算費目合計額（変更不可）'!A4:B77,2,FALSE)</f>
        <v>#N/A</v>
      </c>
      <c r="C131" s="165"/>
      <c r="D131" s="159"/>
      <c r="E131" s="91"/>
      <c r="F131" s="91">
        <f t="shared" si="1"/>
        <v>544239</v>
      </c>
      <c r="G131" s="161" t="s">
        <v>184</v>
      </c>
      <c r="H131" s="162"/>
    </row>
    <row r="132" spans="1:8" ht="18" customHeight="1">
      <c r="A132" s="157"/>
      <c r="B132" s="90" t="e">
        <f>VLOOKUP(A132,'[1]決算費目合計額（変更不可）'!A4:B77,2,FALSE)</f>
        <v>#N/A</v>
      </c>
      <c r="C132" s="165"/>
      <c r="D132" s="159"/>
      <c r="E132" s="91"/>
      <c r="F132" s="91">
        <f t="shared" ref="F132:F177" si="2">F131-D132+E132</f>
        <v>544239</v>
      </c>
      <c r="G132" s="161" t="s">
        <v>184</v>
      </c>
      <c r="H132" s="162"/>
    </row>
    <row r="133" spans="1:8" ht="18" customHeight="1">
      <c r="A133" s="157"/>
      <c r="B133" s="90" t="e">
        <f>VLOOKUP(A133,'[1]決算費目合計額（変更不可）'!A4:B77,2,FALSE)</f>
        <v>#N/A</v>
      </c>
      <c r="C133" s="165"/>
      <c r="D133" s="159"/>
      <c r="E133" s="91"/>
      <c r="F133" s="91">
        <f t="shared" si="2"/>
        <v>544239</v>
      </c>
      <c r="G133" s="161" t="s">
        <v>184</v>
      </c>
      <c r="H133" s="162"/>
    </row>
    <row r="134" spans="1:8" ht="18" customHeight="1">
      <c r="A134" s="157"/>
      <c r="B134" s="90" t="e">
        <f>VLOOKUP(A134,'[1]決算費目合計額（変更不可）'!A4:B77,2,FALSE)</f>
        <v>#N/A</v>
      </c>
      <c r="C134" s="158"/>
      <c r="D134" s="159"/>
      <c r="E134" s="91"/>
      <c r="F134" s="91">
        <f t="shared" si="2"/>
        <v>544239</v>
      </c>
      <c r="G134" s="161" t="s">
        <v>184</v>
      </c>
      <c r="H134" s="162"/>
    </row>
    <row r="135" spans="1:8" ht="18" customHeight="1">
      <c r="A135" s="157"/>
      <c r="B135" s="90" t="e">
        <f>VLOOKUP(A135,'[1]決算費目合計額（変更不可）'!A4:B77,2,FALSE)</f>
        <v>#N/A</v>
      </c>
      <c r="C135" s="158"/>
      <c r="D135" s="159"/>
      <c r="E135" s="91"/>
      <c r="F135" s="91">
        <f t="shared" si="2"/>
        <v>544239</v>
      </c>
      <c r="G135" s="161" t="s">
        <v>184</v>
      </c>
      <c r="H135" s="162"/>
    </row>
    <row r="136" spans="1:8" ht="18" customHeight="1">
      <c r="A136" s="157"/>
      <c r="B136" s="90" t="e">
        <f>VLOOKUP(A136,'[1]決算費目合計額（変更不可）'!A4:B77,2,FALSE)</f>
        <v>#N/A</v>
      </c>
      <c r="C136" s="158"/>
      <c r="D136" s="159"/>
      <c r="E136" s="91"/>
      <c r="F136" s="91">
        <f t="shared" si="2"/>
        <v>544239</v>
      </c>
      <c r="G136" s="161" t="s">
        <v>184</v>
      </c>
      <c r="H136" s="162"/>
    </row>
    <row r="137" spans="1:8" ht="18" customHeight="1">
      <c r="A137" s="157"/>
      <c r="B137" s="90" t="e">
        <f>VLOOKUP(A137,'[1]決算費目合計額（変更不可）'!A4:B77,2,FALSE)</f>
        <v>#N/A</v>
      </c>
      <c r="C137" s="158"/>
      <c r="D137" s="159"/>
      <c r="E137" s="91"/>
      <c r="F137" s="91">
        <f t="shared" si="2"/>
        <v>544239</v>
      </c>
      <c r="G137" s="161" t="s">
        <v>184</v>
      </c>
      <c r="H137" s="162"/>
    </row>
    <row r="138" spans="1:8" ht="18" customHeight="1">
      <c r="A138" s="157"/>
      <c r="B138" s="90" t="e">
        <f>VLOOKUP(A138,'[1]決算費目合計額（変更不可）'!A4:B77,2,FALSE)</f>
        <v>#N/A</v>
      </c>
      <c r="C138" s="158"/>
      <c r="D138" s="159"/>
      <c r="E138" s="91"/>
      <c r="F138" s="91">
        <f t="shared" si="2"/>
        <v>544239</v>
      </c>
      <c r="G138" s="161" t="s">
        <v>184</v>
      </c>
      <c r="H138" s="162"/>
    </row>
    <row r="139" spans="1:8" ht="18" customHeight="1">
      <c r="A139" s="157"/>
      <c r="B139" s="90" t="e">
        <f>VLOOKUP(A139,'[1]決算費目合計額（変更不可）'!A4:B77,2,FALSE)</f>
        <v>#N/A</v>
      </c>
      <c r="C139" s="158"/>
      <c r="D139" s="159"/>
      <c r="E139" s="91"/>
      <c r="F139" s="91">
        <f t="shared" si="2"/>
        <v>544239</v>
      </c>
      <c r="G139" s="161" t="s">
        <v>184</v>
      </c>
      <c r="H139" s="162"/>
    </row>
    <row r="140" spans="1:8" ht="18" customHeight="1">
      <c r="A140" s="157"/>
      <c r="B140" s="90" t="e">
        <f>VLOOKUP(A140,'[1]決算費目合計額（変更不可）'!A4:B77,2,FALSE)</f>
        <v>#N/A</v>
      </c>
      <c r="C140" s="158"/>
      <c r="D140" s="159"/>
      <c r="E140" s="91"/>
      <c r="F140" s="91">
        <f t="shared" si="2"/>
        <v>544239</v>
      </c>
      <c r="G140" s="161" t="s">
        <v>184</v>
      </c>
      <c r="H140" s="162"/>
    </row>
    <row r="141" spans="1:8" ht="18" customHeight="1">
      <c r="A141" s="157"/>
      <c r="B141" s="90" t="e">
        <f>VLOOKUP(A141,'[1]決算費目合計額（変更不可）'!A4:B77,2,FALSE)</f>
        <v>#N/A</v>
      </c>
      <c r="C141" s="165"/>
      <c r="D141" s="159"/>
      <c r="E141" s="91"/>
      <c r="F141" s="91">
        <f t="shared" si="2"/>
        <v>544239</v>
      </c>
      <c r="G141" s="161" t="s">
        <v>184</v>
      </c>
      <c r="H141" s="162"/>
    </row>
    <row r="142" spans="1:8" ht="18" customHeight="1">
      <c r="A142" s="157"/>
      <c r="B142" s="90" t="e">
        <f>VLOOKUP(A142,'[1]決算費目合計額（変更不可）'!A4:B77,2,FALSE)</f>
        <v>#N/A</v>
      </c>
      <c r="C142" s="158"/>
      <c r="D142" s="159"/>
      <c r="E142" s="91"/>
      <c r="F142" s="91">
        <f t="shared" si="2"/>
        <v>544239</v>
      </c>
      <c r="G142" s="161" t="s">
        <v>184</v>
      </c>
      <c r="H142" s="162"/>
    </row>
    <row r="143" spans="1:8" ht="18" customHeight="1">
      <c r="A143" s="157"/>
      <c r="B143" s="90" t="e">
        <f>VLOOKUP(A143,'[1]決算費目合計額（変更不可）'!A4:B77,2,FALSE)</f>
        <v>#N/A</v>
      </c>
      <c r="C143" s="165"/>
      <c r="D143" s="159"/>
      <c r="E143" s="91"/>
      <c r="F143" s="91">
        <f t="shared" si="2"/>
        <v>544239</v>
      </c>
      <c r="G143" s="161" t="s">
        <v>184</v>
      </c>
      <c r="H143" s="162"/>
    </row>
    <row r="144" spans="1:8" ht="18" customHeight="1">
      <c r="A144" s="157"/>
      <c r="B144" s="90" t="e">
        <f>VLOOKUP(A144,'[1]決算費目合計額（変更不可）'!A4:B77,2,FALSE)</f>
        <v>#N/A</v>
      </c>
      <c r="C144" s="158"/>
      <c r="D144" s="159"/>
      <c r="E144" s="91"/>
      <c r="F144" s="91">
        <f t="shared" si="2"/>
        <v>544239</v>
      </c>
      <c r="G144" s="161" t="s">
        <v>184</v>
      </c>
      <c r="H144" s="162"/>
    </row>
    <row r="145" spans="1:8" ht="18" customHeight="1">
      <c r="A145" s="157"/>
      <c r="B145" s="90" t="e">
        <f>VLOOKUP(A145,'[1]決算費目合計額（変更不可）'!A4:B77,2,FALSE)</f>
        <v>#N/A</v>
      </c>
      <c r="C145" s="158"/>
      <c r="D145" s="159"/>
      <c r="E145" s="91"/>
      <c r="F145" s="91">
        <f t="shared" si="2"/>
        <v>544239</v>
      </c>
      <c r="G145" s="161" t="s">
        <v>184</v>
      </c>
      <c r="H145" s="162"/>
    </row>
    <row r="146" spans="1:8" ht="18" customHeight="1">
      <c r="A146" s="157"/>
      <c r="B146" s="90" t="e">
        <f>VLOOKUP(A146,'[1]決算費目合計額（変更不可）'!A4:B77,2,FALSE)</f>
        <v>#N/A</v>
      </c>
      <c r="C146" s="158"/>
      <c r="D146" s="159"/>
      <c r="E146" s="91"/>
      <c r="F146" s="91">
        <f t="shared" si="2"/>
        <v>544239</v>
      </c>
      <c r="G146" s="161" t="s">
        <v>184</v>
      </c>
      <c r="H146" s="162"/>
    </row>
    <row r="147" spans="1:8" ht="18" customHeight="1">
      <c r="A147" s="157"/>
      <c r="B147" s="90" t="e">
        <f>VLOOKUP(A147,'[1]決算費目合計額（変更不可）'!A4:B77,2,FALSE)</f>
        <v>#N/A</v>
      </c>
      <c r="C147" s="165"/>
      <c r="D147" s="159"/>
      <c r="E147" s="91"/>
      <c r="F147" s="91">
        <f t="shared" si="2"/>
        <v>544239</v>
      </c>
      <c r="G147" s="161" t="s">
        <v>184</v>
      </c>
      <c r="H147" s="162"/>
    </row>
    <row r="148" spans="1:8" ht="18" customHeight="1">
      <c r="A148" s="157"/>
      <c r="B148" s="90" t="e">
        <f>VLOOKUP(A148,'[1]決算費目合計額（変更不可）'!A4:B77,2,FALSE)</f>
        <v>#N/A</v>
      </c>
      <c r="C148" s="158"/>
      <c r="D148" s="159"/>
      <c r="E148" s="91"/>
      <c r="F148" s="91">
        <f t="shared" si="2"/>
        <v>544239</v>
      </c>
      <c r="G148" s="161" t="s">
        <v>184</v>
      </c>
      <c r="H148" s="162"/>
    </row>
    <row r="149" spans="1:8" ht="18" customHeight="1">
      <c r="A149" s="157"/>
      <c r="B149" s="90" t="e">
        <f>VLOOKUP(A149,'[1]決算費目合計額（変更不可）'!A4:B77,2,FALSE)</f>
        <v>#N/A</v>
      </c>
      <c r="C149" s="158"/>
      <c r="D149" s="159"/>
      <c r="E149" s="91"/>
      <c r="F149" s="91">
        <f t="shared" si="2"/>
        <v>544239</v>
      </c>
      <c r="G149" s="161" t="s">
        <v>184</v>
      </c>
      <c r="H149" s="162"/>
    </row>
    <row r="150" spans="1:8" ht="18" customHeight="1">
      <c r="A150" s="157"/>
      <c r="B150" s="90" t="e">
        <f>VLOOKUP(A150,'[1]決算費目合計額（変更不可）'!A4:B77,2,FALSE)</f>
        <v>#N/A</v>
      </c>
      <c r="C150" s="158"/>
      <c r="D150" s="159"/>
      <c r="E150" s="91"/>
      <c r="F150" s="91">
        <f t="shared" si="2"/>
        <v>544239</v>
      </c>
      <c r="G150" s="161" t="s">
        <v>184</v>
      </c>
      <c r="H150" s="162"/>
    </row>
    <row r="151" spans="1:8" ht="18" customHeight="1">
      <c r="A151" s="157"/>
      <c r="B151" s="90" t="e">
        <f>VLOOKUP(A151,'[1]決算費目合計額（変更不可）'!A4:B77,2,FALSE)</f>
        <v>#N/A</v>
      </c>
      <c r="C151" s="158"/>
      <c r="D151" s="159"/>
      <c r="E151" s="91"/>
      <c r="F151" s="91">
        <f t="shared" si="2"/>
        <v>544239</v>
      </c>
      <c r="G151" s="161" t="s">
        <v>184</v>
      </c>
      <c r="H151" s="162"/>
    </row>
    <row r="152" spans="1:8" ht="18" customHeight="1">
      <c r="A152" s="157"/>
      <c r="B152" s="90" t="e">
        <f>VLOOKUP(A152,'[1]決算費目合計額（変更不可）'!A4:B77,2,FALSE)</f>
        <v>#N/A</v>
      </c>
      <c r="C152" s="158"/>
      <c r="D152" s="159"/>
      <c r="E152" s="91"/>
      <c r="F152" s="91">
        <f t="shared" si="2"/>
        <v>544239</v>
      </c>
      <c r="G152" s="161" t="s">
        <v>184</v>
      </c>
      <c r="H152" s="162"/>
    </row>
    <row r="153" spans="1:8" ht="18" customHeight="1">
      <c r="A153" s="157"/>
      <c r="B153" s="90" t="e">
        <f>VLOOKUP(A153,'[1]決算費目合計額（変更不可）'!A4:B77,2,FALSE)</f>
        <v>#N/A</v>
      </c>
      <c r="C153" s="158"/>
      <c r="D153" s="159"/>
      <c r="E153" s="91"/>
      <c r="F153" s="91">
        <f t="shared" si="2"/>
        <v>544239</v>
      </c>
      <c r="G153" s="161" t="s">
        <v>184</v>
      </c>
      <c r="H153" s="162"/>
    </row>
    <row r="154" spans="1:8" ht="18" customHeight="1">
      <c r="A154" s="157"/>
      <c r="B154" s="90" t="e">
        <f>VLOOKUP(A154,'[1]決算費目合計額（変更不可）'!A4:B77,2,FALSE)</f>
        <v>#N/A</v>
      </c>
      <c r="C154" s="158"/>
      <c r="D154" s="159"/>
      <c r="E154" s="91"/>
      <c r="F154" s="91">
        <f t="shared" si="2"/>
        <v>544239</v>
      </c>
      <c r="G154" s="161" t="s">
        <v>184</v>
      </c>
      <c r="H154" s="162"/>
    </row>
    <row r="155" spans="1:8" ht="18" customHeight="1">
      <c r="A155" s="157"/>
      <c r="B155" s="90" t="e">
        <f>VLOOKUP(A155,'[1]決算費目合計額（変更不可）'!A4:B77,2,FALSE)</f>
        <v>#N/A</v>
      </c>
      <c r="C155" s="158"/>
      <c r="D155" s="159"/>
      <c r="E155" s="91"/>
      <c r="F155" s="91">
        <f t="shared" si="2"/>
        <v>544239</v>
      </c>
      <c r="G155" s="161" t="s">
        <v>184</v>
      </c>
      <c r="H155" s="162"/>
    </row>
    <row r="156" spans="1:8" ht="18" customHeight="1">
      <c r="A156" s="157"/>
      <c r="B156" s="90" t="e">
        <f>VLOOKUP(A156,'[1]決算費目合計額（変更不可）'!A4:B77,2,FALSE)</f>
        <v>#N/A</v>
      </c>
      <c r="C156" s="158"/>
      <c r="D156" s="159"/>
      <c r="E156" s="91"/>
      <c r="F156" s="91">
        <f t="shared" si="2"/>
        <v>544239</v>
      </c>
      <c r="G156" s="161" t="s">
        <v>184</v>
      </c>
      <c r="H156" s="162"/>
    </row>
    <row r="157" spans="1:8" ht="18" customHeight="1">
      <c r="A157" s="157"/>
      <c r="B157" s="90" t="e">
        <f>VLOOKUP(A157,'[1]決算費目合計額（変更不可）'!A4:B77,2,FALSE)</f>
        <v>#N/A</v>
      </c>
      <c r="C157" s="158"/>
      <c r="D157" s="159"/>
      <c r="E157" s="91"/>
      <c r="F157" s="91">
        <f t="shared" si="2"/>
        <v>544239</v>
      </c>
      <c r="G157" s="161" t="s">
        <v>184</v>
      </c>
      <c r="H157" s="162"/>
    </row>
    <row r="158" spans="1:8" ht="18" customHeight="1">
      <c r="A158" s="157"/>
      <c r="B158" s="90" t="e">
        <f>VLOOKUP(A158,'[1]決算費目合計額（変更不可）'!A4:B77,2,FALSE)</f>
        <v>#N/A</v>
      </c>
      <c r="C158" s="158"/>
      <c r="D158" s="159"/>
      <c r="E158" s="91"/>
      <c r="F158" s="91">
        <f t="shared" si="2"/>
        <v>544239</v>
      </c>
      <c r="G158" s="161" t="s">
        <v>184</v>
      </c>
      <c r="H158" s="162"/>
    </row>
    <row r="159" spans="1:8" ht="18" customHeight="1">
      <c r="A159" s="157"/>
      <c r="B159" s="90" t="e">
        <f>VLOOKUP(A159,'[1]決算費目合計額（変更不可）'!A4:B77,2,FALSE)</f>
        <v>#N/A</v>
      </c>
      <c r="C159" s="158"/>
      <c r="D159" s="159"/>
      <c r="E159" s="91"/>
      <c r="F159" s="91">
        <f t="shared" si="2"/>
        <v>544239</v>
      </c>
      <c r="G159" s="161" t="s">
        <v>184</v>
      </c>
      <c r="H159" s="162"/>
    </row>
    <row r="160" spans="1:8" ht="18" customHeight="1">
      <c r="A160" s="157"/>
      <c r="B160" s="90" t="e">
        <f>VLOOKUP(A160,'[1]決算費目合計額（変更不可）'!A4:B77,2,FALSE)</f>
        <v>#N/A</v>
      </c>
      <c r="C160" s="158"/>
      <c r="D160" s="159"/>
      <c r="E160" s="91"/>
      <c r="F160" s="91">
        <f t="shared" si="2"/>
        <v>544239</v>
      </c>
      <c r="G160" s="161" t="s">
        <v>184</v>
      </c>
      <c r="H160" s="162"/>
    </row>
    <row r="161" spans="1:8" ht="18" customHeight="1">
      <c r="A161" s="157"/>
      <c r="B161" s="90" t="e">
        <f>VLOOKUP(A161,'[1]決算費目合計額（変更不可）'!A4:B77,2,FALSE)</f>
        <v>#N/A</v>
      </c>
      <c r="C161" s="158"/>
      <c r="D161" s="159"/>
      <c r="E161" s="91"/>
      <c r="F161" s="91">
        <f t="shared" si="2"/>
        <v>544239</v>
      </c>
      <c r="G161" s="161" t="s">
        <v>184</v>
      </c>
      <c r="H161" s="162"/>
    </row>
    <row r="162" spans="1:8" ht="18" customHeight="1">
      <c r="A162" s="157"/>
      <c r="B162" s="90" t="e">
        <f>VLOOKUP(A162,'[1]決算費目合計額（変更不可）'!A4:B77,2,FALSE)</f>
        <v>#N/A</v>
      </c>
      <c r="C162" s="158"/>
      <c r="D162" s="159"/>
      <c r="E162" s="91"/>
      <c r="F162" s="91">
        <f t="shared" si="2"/>
        <v>544239</v>
      </c>
      <c r="G162" s="161" t="s">
        <v>184</v>
      </c>
      <c r="H162" s="162"/>
    </row>
    <row r="163" spans="1:8" ht="18" customHeight="1">
      <c r="A163" s="157"/>
      <c r="B163" s="90" t="e">
        <f>VLOOKUP(A163,'[1]決算費目合計額（変更不可）'!A4:B77,2,FALSE)</f>
        <v>#N/A</v>
      </c>
      <c r="C163" s="158"/>
      <c r="D163" s="159"/>
      <c r="E163" s="91"/>
      <c r="F163" s="91">
        <f t="shared" si="2"/>
        <v>544239</v>
      </c>
      <c r="G163" s="161" t="s">
        <v>184</v>
      </c>
      <c r="H163" s="162"/>
    </row>
    <row r="164" spans="1:8" ht="18" customHeight="1">
      <c r="A164" s="157"/>
      <c r="B164" s="90" t="e">
        <f>VLOOKUP(A164,'[1]決算費目合計額（変更不可）'!A4:B77,2,FALSE)</f>
        <v>#N/A</v>
      </c>
      <c r="C164" s="158"/>
      <c r="D164" s="159"/>
      <c r="E164" s="91"/>
      <c r="F164" s="91">
        <f t="shared" si="2"/>
        <v>544239</v>
      </c>
      <c r="G164" s="161" t="s">
        <v>184</v>
      </c>
      <c r="H164" s="162"/>
    </row>
    <row r="165" spans="1:8" ht="18" customHeight="1">
      <c r="A165" s="157"/>
      <c r="B165" s="90" t="e">
        <f>VLOOKUP(A165,'[1]決算費目合計額（変更不可）'!A4:B77,2,FALSE)</f>
        <v>#N/A</v>
      </c>
      <c r="C165" s="158"/>
      <c r="D165" s="159"/>
      <c r="E165" s="91"/>
      <c r="F165" s="91">
        <f t="shared" si="2"/>
        <v>544239</v>
      </c>
      <c r="G165" s="161" t="s">
        <v>184</v>
      </c>
      <c r="H165" s="162"/>
    </row>
    <row r="166" spans="1:8" ht="18" customHeight="1">
      <c r="A166" s="157"/>
      <c r="B166" s="90" t="e">
        <f>VLOOKUP(A166,'[1]決算費目合計額（変更不可）'!A4:B77,2,FALSE)</f>
        <v>#N/A</v>
      </c>
      <c r="C166" s="158"/>
      <c r="D166" s="159"/>
      <c r="E166" s="91"/>
      <c r="F166" s="91">
        <f t="shared" si="2"/>
        <v>544239</v>
      </c>
      <c r="G166" s="161" t="s">
        <v>184</v>
      </c>
      <c r="H166" s="162"/>
    </row>
    <row r="167" spans="1:8" ht="18" customHeight="1">
      <c r="A167" s="157"/>
      <c r="B167" s="90" t="e">
        <f>VLOOKUP(A167,'[1]決算費目合計額（変更不可）'!A4:B77,2,FALSE)</f>
        <v>#N/A</v>
      </c>
      <c r="C167" s="158"/>
      <c r="D167" s="159"/>
      <c r="E167" s="91"/>
      <c r="F167" s="91">
        <f t="shared" si="2"/>
        <v>544239</v>
      </c>
      <c r="G167" s="161" t="s">
        <v>184</v>
      </c>
      <c r="H167" s="162"/>
    </row>
    <row r="168" spans="1:8" ht="18" customHeight="1">
      <c r="A168" s="157"/>
      <c r="B168" s="90" t="e">
        <f>VLOOKUP(A168,'[1]決算費目合計額（変更不可）'!A4:B77,2,FALSE)</f>
        <v>#N/A</v>
      </c>
      <c r="C168" s="158"/>
      <c r="D168" s="159"/>
      <c r="E168" s="91"/>
      <c r="F168" s="91">
        <f t="shared" si="2"/>
        <v>544239</v>
      </c>
      <c r="G168" s="161" t="s">
        <v>184</v>
      </c>
      <c r="H168" s="162"/>
    </row>
    <row r="169" spans="1:8" ht="18" customHeight="1">
      <c r="A169" s="157"/>
      <c r="B169" s="90" t="e">
        <f>VLOOKUP(A169,'[1]決算費目合計額（変更不可）'!A4:B77,2,FALSE)</f>
        <v>#N/A</v>
      </c>
      <c r="C169" s="158"/>
      <c r="D169" s="159"/>
      <c r="E169" s="91"/>
      <c r="F169" s="91">
        <f t="shared" si="2"/>
        <v>544239</v>
      </c>
      <c r="G169" s="161" t="s">
        <v>184</v>
      </c>
      <c r="H169" s="162"/>
    </row>
    <row r="170" spans="1:8" ht="18" customHeight="1">
      <c r="A170" s="157"/>
      <c r="B170" s="90" t="e">
        <f>VLOOKUP(A170,'[1]決算費目合計額（変更不可）'!A4:B77,2,FALSE)</f>
        <v>#N/A</v>
      </c>
      <c r="C170" s="158"/>
      <c r="D170" s="159"/>
      <c r="E170" s="91"/>
      <c r="F170" s="91">
        <f t="shared" si="2"/>
        <v>544239</v>
      </c>
      <c r="G170" s="161"/>
      <c r="H170" s="162"/>
    </row>
    <row r="171" spans="1:8" ht="18" customHeight="1">
      <c r="A171" s="157"/>
      <c r="B171" s="90" t="e">
        <f>VLOOKUP(A171,'[1]決算費目合計額（変更不可）'!A4:B77,2,FALSE)</f>
        <v>#N/A</v>
      </c>
      <c r="C171" s="158"/>
      <c r="D171" s="159"/>
      <c r="E171" s="91"/>
      <c r="F171" s="91">
        <f t="shared" si="2"/>
        <v>544239</v>
      </c>
      <c r="G171" s="161" t="s">
        <v>184</v>
      </c>
      <c r="H171" s="162"/>
    </row>
    <row r="172" spans="1:8" ht="18" customHeight="1">
      <c r="A172" s="157"/>
      <c r="B172" s="90" t="e">
        <f>VLOOKUP(A172,'[1]決算費目合計額（変更不可）'!A4:B77,2,FALSE)</f>
        <v>#N/A</v>
      </c>
      <c r="C172" s="158"/>
      <c r="D172" s="159"/>
      <c r="E172" s="91"/>
      <c r="F172" s="91">
        <f t="shared" si="2"/>
        <v>544239</v>
      </c>
      <c r="G172" s="161" t="s">
        <v>184</v>
      </c>
      <c r="H172" s="162"/>
    </row>
    <row r="173" spans="1:8" ht="18" customHeight="1">
      <c r="A173" s="157"/>
      <c r="B173" s="90" t="e">
        <f>VLOOKUP(A173,'[1]決算費目合計額（変更不可）'!A4:B77,2,FALSE)</f>
        <v>#N/A</v>
      </c>
      <c r="C173" s="158"/>
      <c r="D173" s="159"/>
      <c r="E173" s="91"/>
      <c r="F173" s="91">
        <f t="shared" si="2"/>
        <v>544239</v>
      </c>
      <c r="G173" s="161" t="s">
        <v>184</v>
      </c>
      <c r="H173" s="162"/>
    </row>
    <row r="174" spans="1:8" ht="18" customHeight="1">
      <c r="A174" s="157"/>
      <c r="B174" s="90" t="e">
        <f>VLOOKUP(A174,'[1]決算費目合計額（変更不可）'!A4:B77,2,FALSE)</f>
        <v>#N/A</v>
      </c>
      <c r="C174" s="158"/>
      <c r="D174" s="159"/>
      <c r="E174" s="91"/>
      <c r="F174" s="91">
        <f t="shared" si="2"/>
        <v>544239</v>
      </c>
      <c r="G174" s="161" t="s">
        <v>184</v>
      </c>
      <c r="H174" s="162"/>
    </row>
    <row r="175" spans="1:8" ht="18" customHeight="1">
      <c r="A175" s="157"/>
      <c r="B175" s="90" t="e">
        <f>VLOOKUP(A175,'[1]決算費目合計額（変更不可）'!A4:B77,2,FALSE)</f>
        <v>#N/A</v>
      </c>
      <c r="C175" s="158"/>
      <c r="D175" s="159"/>
      <c r="E175" s="91"/>
      <c r="F175" s="91">
        <f t="shared" si="2"/>
        <v>544239</v>
      </c>
      <c r="G175" s="161" t="s">
        <v>184</v>
      </c>
      <c r="H175" s="162"/>
    </row>
    <row r="176" spans="1:8" ht="18" customHeight="1">
      <c r="A176" s="157"/>
      <c r="B176" s="90" t="e">
        <f>VLOOKUP(A176,'[1]決算費目合計額（変更不可）'!A4:B77,2,FALSE)</f>
        <v>#N/A</v>
      </c>
      <c r="C176" s="158"/>
      <c r="D176" s="159"/>
      <c r="E176" s="91"/>
      <c r="F176" s="91">
        <f>F175-D176+E176</f>
        <v>544239</v>
      </c>
      <c r="G176" s="161" t="s">
        <v>184</v>
      </c>
      <c r="H176" s="162"/>
    </row>
    <row r="177" spans="1:8" ht="18" customHeight="1">
      <c r="A177" s="157"/>
      <c r="B177" s="90" t="e">
        <f>VLOOKUP(A177,'[1]決算費目合計額（変更不可）'!A4:B77,2,FALSE)</f>
        <v>#N/A</v>
      </c>
      <c r="C177" s="158"/>
      <c r="D177" s="159"/>
      <c r="E177" s="91"/>
      <c r="F177" s="91">
        <f t="shared" si="2"/>
        <v>544239</v>
      </c>
      <c r="G177" s="166" t="s">
        <v>184</v>
      </c>
      <c r="H177" s="162"/>
    </row>
    <row r="178" spans="1:8" ht="18" customHeight="1">
      <c r="A178" s="92"/>
      <c r="B178" s="93"/>
      <c r="C178" s="94"/>
      <c r="D178" s="95">
        <f>SUM(D4:D177)</f>
        <v>132345</v>
      </c>
      <c r="E178" s="96">
        <f>SUM(E3:E177)</f>
        <v>676584</v>
      </c>
      <c r="F178" s="97">
        <f>E178-D178</f>
        <v>544239</v>
      </c>
      <c r="G178" s="96">
        <f>SUMIFS(D4:D177,G4:G177,"該当")</f>
        <v>100000</v>
      </c>
      <c r="H178" s="98"/>
    </row>
  </sheetData>
  <sheetProtection selectLockedCells="1"/>
  <autoFilter ref="A3:H3"/>
  <mergeCells count="1">
    <mergeCell ref="G2:G3"/>
  </mergeCells>
  <phoneticPr fontId="2"/>
  <dataValidations count="2">
    <dataValidation type="list" allowBlank="1" showInputMessage="1" showErrorMessage="1" sqref="G4:G177">
      <formula1>"　,該当"</formula1>
    </dataValidation>
    <dataValidation type="list" allowBlank="1" showInputMessage="1" showErrorMessage="1" sqref="A4:A177">
      <formula1>"1,2,3,4,5,6,7,8,9,10,11,12,13,14,15,16,17,18,19,20,21,22,23,24,25,26,27,28,29,30,31,32,33,34,35,36,37,38,39,40,41,42,43,44,45,46,47,48,49,50,51,52,53,54,55,56,57,58,59,60,61"</formula1>
    </dataValidation>
  </dataValidations>
  <printOptions horizontalCentered="1"/>
  <pageMargins left="0.19685039370078741" right="0.19685039370078741" top="0.19685039370078741" bottom="0.19685039370078741" header="0.51181102362204722" footer="0.51181102362204722"/>
  <pageSetup paperSize="9" scale="75" orientation="landscape" horizontalDpi="4294967294"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FF"/>
  </sheetPr>
  <dimension ref="A1:H179"/>
  <sheetViews>
    <sheetView zoomScale="115" zoomScaleNormal="115" workbookViewId="0">
      <pane ySplit="3" topLeftCell="A4" activePane="bottomLeft" state="frozen"/>
      <selection pane="bottomLeft" activeCell="C2" sqref="C2"/>
    </sheetView>
  </sheetViews>
  <sheetFormatPr defaultColWidth="9" defaultRowHeight="13.5"/>
  <cols>
    <col min="1" max="1" width="5.125" style="99" customWidth="1"/>
    <col min="2" max="2" width="21.25" style="100" customWidth="1"/>
    <col min="3" max="3" width="44.875" style="74" customWidth="1"/>
    <col min="4" max="4" width="9.875" style="75" customWidth="1"/>
    <col min="5" max="5" width="9.875" style="76" customWidth="1"/>
    <col min="6" max="6" width="10.625" style="76" customWidth="1"/>
    <col min="7" max="7" width="8" style="76" customWidth="1"/>
    <col min="8" max="8" width="34.875" style="101" customWidth="1"/>
    <col min="9" max="16384" width="9" style="78"/>
  </cols>
  <sheetData>
    <row r="1" spans="1:8" ht="18.75">
      <c r="A1" s="343" t="s">
        <v>275</v>
      </c>
      <c r="B1" s="343"/>
      <c r="H1" s="77"/>
    </row>
    <row r="2" spans="1:8" s="86" customFormat="1" ht="25.5" customHeight="1" thickBot="1">
      <c r="A2" s="79" t="s">
        <v>62</v>
      </c>
      <c r="B2" s="80" t="s">
        <v>189</v>
      </c>
      <c r="C2" s="81" t="s">
        <v>12</v>
      </c>
      <c r="D2" s="82" t="s">
        <v>0</v>
      </c>
      <c r="E2" s="83" t="s">
        <v>5</v>
      </c>
      <c r="F2" s="84" t="s">
        <v>3</v>
      </c>
      <c r="G2" s="737" t="s">
        <v>183</v>
      </c>
      <c r="H2" s="85" t="s">
        <v>80</v>
      </c>
    </row>
    <row r="3" spans="1:8" s="86" customFormat="1" ht="27.75" customHeight="1" thickBot="1">
      <c r="A3" s="102" t="s">
        <v>188</v>
      </c>
      <c r="B3" s="103" t="s">
        <v>190</v>
      </c>
      <c r="C3" s="155" t="s">
        <v>4</v>
      </c>
      <c r="D3" s="334"/>
      <c r="E3" s="332"/>
      <c r="F3" s="88">
        <f>E3-D3</f>
        <v>0</v>
      </c>
      <c r="G3" s="738"/>
      <c r="H3" s="89"/>
    </row>
    <row r="4" spans="1:8" s="86" customFormat="1" ht="18" customHeight="1">
      <c r="A4" s="264"/>
      <c r="B4" s="333" t="e">
        <f>VLOOKUP(A4,'決算費目合計額（変更不可）'!A4:B77,2,FALSE)</f>
        <v>#N/A</v>
      </c>
      <c r="C4" s="265"/>
      <c r="D4" s="266"/>
      <c r="E4" s="267"/>
      <c r="F4" s="91">
        <f t="shared" ref="F4:F35" si="0">F3-D4+E4</f>
        <v>0</v>
      </c>
      <c r="G4" s="270"/>
      <c r="H4" s="271"/>
    </row>
    <row r="5" spans="1:8" ht="18" customHeight="1">
      <c r="A5" s="264"/>
      <c r="B5" s="333" t="e">
        <f>VLOOKUP(A5,'決算費目合計額（変更不可）'!A4:B77,2,FALSE)</f>
        <v>#N/A</v>
      </c>
      <c r="C5" s="265"/>
      <c r="D5" s="266"/>
      <c r="E5" s="268"/>
      <c r="F5" s="91">
        <f>F4-D5+E5</f>
        <v>0</v>
      </c>
      <c r="G5" s="270"/>
      <c r="H5" s="271"/>
    </row>
    <row r="6" spans="1:8" ht="18" customHeight="1">
      <c r="A6" s="264"/>
      <c r="B6" s="333" t="e">
        <f>VLOOKUP(A6,'決算費目合計額（変更不可）'!A4:B77,2,FALSE)</f>
        <v>#N/A</v>
      </c>
      <c r="C6" s="265"/>
      <c r="D6" s="266"/>
      <c r="E6" s="268"/>
      <c r="F6" s="91">
        <f t="shared" si="0"/>
        <v>0</v>
      </c>
      <c r="G6" s="270"/>
      <c r="H6" s="271"/>
    </row>
    <row r="7" spans="1:8" ht="18" customHeight="1">
      <c r="A7" s="264"/>
      <c r="B7" s="333" t="e">
        <f>VLOOKUP(A7,'決算費目合計額（変更不可）'!A4:B77,2,FALSE)</f>
        <v>#N/A</v>
      </c>
      <c r="C7" s="265"/>
      <c r="D7" s="266"/>
      <c r="E7" s="268"/>
      <c r="F7" s="91">
        <f t="shared" si="0"/>
        <v>0</v>
      </c>
      <c r="G7" s="270"/>
      <c r="H7" s="271"/>
    </row>
    <row r="8" spans="1:8" ht="18" customHeight="1">
      <c r="A8" s="264"/>
      <c r="B8" s="333" t="e">
        <f>VLOOKUP(A8,'決算費目合計額（変更不可）'!A4:B77,2,FALSE)</f>
        <v>#N/A</v>
      </c>
      <c r="C8" s="265"/>
      <c r="D8" s="269"/>
      <c r="E8" s="268"/>
      <c r="F8" s="91">
        <f t="shared" si="0"/>
        <v>0</v>
      </c>
      <c r="G8" s="270"/>
      <c r="H8" s="271"/>
    </row>
    <row r="9" spans="1:8" ht="18" customHeight="1">
      <c r="A9" s="264"/>
      <c r="B9" s="333" t="e">
        <f>VLOOKUP(A9,'決算費目合計額（変更不可）'!A4:B77,2,FALSE)</f>
        <v>#N/A</v>
      </c>
      <c r="C9" s="265"/>
      <c r="D9" s="266"/>
      <c r="E9" s="268"/>
      <c r="F9" s="91">
        <f t="shared" si="0"/>
        <v>0</v>
      </c>
      <c r="G9" s="270"/>
      <c r="H9" s="271"/>
    </row>
    <row r="10" spans="1:8" ht="18" customHeight="1">
      <c r="A10" s="264"/>
      <c r="B10" s="333" t="e">
        <f>VLOOKUP(A10,'決算費目合計額（変更不可）'!A4:B77,2,FALSE)</f>
        <v>#N/A</v>
      </c>
      <c r="C10" s="265"/>
      <c r="D10" s="266"/>
      <c r="E10" s="268"/>
      <c r="F10" s="91">
        <f t="shared" si="0"/>
        <v>0</v>
      </c>
      <c r="G10" s="270" t="s">
        <v>184</v>
      </c>
      <c r="H10" s="271"/>
    </row>
    <row r="11" spans="1:8" ht="18" customHeight="1">
      <c r="A11" s="264"/>
      <c r="B11" s="333" t="e">
        <f>VLOOKUP(A11,'決算費目合計額（変更不可）'!A4:B77,2,FALSE)</f>
        <v>#N/A</v>
      </c>
      <c r="C11" s="265"/>
      <c r="D11" s="266"/>
      <c r="E11" s="268"/>
      <c r="F11" s="91">
        <f t="shared" si="0"/>
        <v>0</v>
      </c>
      <c r="G11" s="270" t="s">
        <v>184</v>
      </c>
      <c r="H11" s="271"/>
    </row>
    <row r="12" spans="1:8" ht="18" customHeight="1">
      <c r="A12" s="264"/>
      <c r="B12" s="333" t="e">
        <f>VLOOKUP(A12,'決算費目合計額（変更不可）'!A4:B77,2,FALSE)</f>
        <v>#N/A</v>
      </c>
      <c r="C12" s="265"/>
      <c r="D12" s="266"/>
      <c r="E12" s="268"/>
      <c r="F12" s="91">
        <f t="shared" si="0"/>
        <v>0</v>
      </c>
      <c r="G12" s="270" t="s">
        <v>184</v>
      </c>
      <c r="H12" s="271"/>
    </row>
    <row r="13" spans="1:8" ht="18" customHeight="1">
      <c r="A13" s="264"/>
      <c r="B13" s="333" t="e">
        <f>VLOOKUP(A13,'決算費目合計額（変更不可）'!A4:B77,2,FALSE)</f>
        <v>#N/A</v>
      </c>
      <c r="C13" s="265"/>
      <c r="D13" s="266"/>
      <c r="E13" s="268"/>
      <c r="F13" s="91">
        <f t="shared" si="0"/>
        <v>0</v>
      </c>
      <c r="G13" s="270" t="s">
        <v>184</v>
      </c>
      <c r="H13" s="271"/>
    </row>
    <row r="14" spans="1:8" ht="18" customHeight="1">
      <c r="A14" s="264"/>
      <c r="B14" s="333" t="e">
        <f>VLOOKUP(A14,'決算費目合計額（変更不可）'!A4:B77,2,FALSE)</f>
        <v>#N/A</v>
      </c>
      <c r="C14" s="265"/>
      <c r="D14" s="266"/>
      <c r="E14" s="268"/>
      <c r="F14" s="91">
        <f t="shared" si="0"/>
        <v>0</v>
      </c>
      <c r="G14" s="270" t="s">
        <v>184</v>
      </c>
      <c r="H14" s="271"/>
    </row>
    <row r="15" spans="1:8" ht="18" customHeight="1">
      <c r="A15" s="264"/>
      <c r="B15" s="333" t="e">
        <f>VLOOKUP(A15,'決算費目合計額（変更不可）'!A4:B77,2,FALSE)</f>
        <v>#N/A</v>
      </c>
      <c r="C15" s="265"/>
      <c r="D15" s="266"/>
      <c r="E15" s="268"/>
      <c r="F15" s="91">
        <f t="shared" si="0"/>
        <v>0</v>
      </c>
      <c r="G15" s="270" t="s">
        <v>184</v>
      </c>
      <c r="H15" s="271"/>
    </row>
    <row r="16" spans="1:8" ht="18" customHeight="1">
      <c r="A16" s="264"/>
      <c r="B16" s="333" t="e">
        <f>VLOOKUP(A16,'決算費目合計額（変更不可）'!A4:B77,2,FALSE)</f>
        <v>#N/A</v>
      </c>
      <c r="C16" s="265"/>
      <c r="D16" s="266"/>
      <c r="E16" s="268"/>
      <c r="F16" s="91">
        <f t="shared" si="0"/>
        <v>0</v>
      </c>
      <c r="G16" s="270" t="s">
        <v>184</v>
      </c>
      <c r="H16" s="271"/>
    </row>
    <row r="17" spans="1:8" ht="18" customHeight="1">
      <c r="A17" s="264"/>
      <c r="B17" s="333" t="e">
        <f>VLOOKUP(A17,'決算費目合計額（変更不可）'!A4:B77,2,FALSE)</f>
        <v>#N/A</v>
      </c>
      <c r="C17" s="265"/>
      <c r="D17" s="266"/>
      <c r="E17" s="268"/>
      <c r="F17" s="91">
        <f t="shared" si="0"/>
        <v>0</v>
      </c>
      <c r="G17" s="270" t="s">
        <v>184</v>
      </c>
      <c r="H17" s="271"/>
    </row>
    <row r="18" spans="1:8" ht="18" customHeight="1">
      <c r="A18" s="264"/>
      <c r="B18" s="333" t="e">
        <f>VLOOKUP(A18,'決算費目合計額（変更不可）'!A4:B77,2,FALSE)</f>
        <v>#N/A</v>
      </c>
      <c r="C18" s="265"/>
      <c r="D18" s="266"/>
      <c r="E18" s="268"/>
      <c r="F18" s="91">
        <f t="shared" si="0"/>
        <v>0</v>
      </c>
      <c r="G18" s="270" t="s">
        <v>184</v>
      </c>
      <c r="H18" s="271"/>
    </row>
    <row r="19" spans="1:8" ht="18" customHeight="1">
      <c r="A19" s="264"/>
      <c r="B19" s="333" t="e">
        <f>VLOOKUP(A19,'決算費目合計額（変更不可）'!A4:B77,2,FALSE)</f>
        <v>#N/A</v>
      </c>
      <c r="C19" s="265"/>
      <c r="D19" s="266"/>
      <c r="E19" s="268"/>
      <c r="F19" s="91">
        <f t="shared" si="0"/>
        <v>0</v>
      </c>
      <c r="G19" s="270" t="s">
        <v>184</v>
      </c>
      <c r="H19" s="271"/>
    </row>
    <row r="20" spans="1:8" ht="18" customHeight="1">
      <c r="A20" s="264"/>
      <c r="B20" s="333" t="e">
        <f>VLOOKUP(A20,'決算費目合計額（変更不可）'!A4:B77,2,FALSE)</f>
        <v>#N/A</v>
      </c>
      <c r="C20" s="265"/>
      <c r="D20" s="266"/>
      <c r="E20" s="268"/>
      <c r="F20" s="91">
        <f t="shared" si="0"/>
        <v>0</v>
      </c>
      <c r="G20" s="270" t="s">
        <v>184</v>
      </c>
      <c r="H20" s="271"/>
    </row>
    <row r="21" spans="1:8" ht="18" customHeight="1">
      <c r="A21" s="264"/>
      <c r="B21" s="333" t="e">
        <f>VLOOKUP(A21,'決算費目合計額（変更不可）'!A4:B77,2,FALSE)</f>
        <v>#N/A</v>
      </c>
      <c r="C21" s="265"/>
      <c r="D21" s="266"/>
      <c r="E21" s="268"/>
      <c r="F21" s="91">
        <f t="shared" si="0"/>
        <v>0</v>
      </c>
      <c r="G21" s="270" t="s">
        <v>184</v>
      </c>
      <c r="H21" s="271"/>
    </row>
    <row r="22" spans="1:8" ht="18" customHeight="1">
      <c r="A22" s="264"/>
      <c r="B22" s="333" t="e">
        <f>VLOOKUP(A22,'決算費目合計額（変更不可）'!A4:B77,2,FALSE)</f>
        <v>#N/A</v>
      </c>
      <c r="C22" s="265"/>
      <c r="D22" s="266"/>
      <c r="E22" s="268"/>
      <c r="F22" s="91">
        <f t="shared" si="0"/>
        <v>0</v>
      </c>
      <c r="G22" s="270" t="s">
        <v>184</v>
      </c>
      <c r="H22" s="271"/>
    </row>
    <row r="23" spans="1:8" ht="18" customHeight="1">
      <c r="A23" s="264"/>
      <c r="B23" s="333" t="e">
        <f>VLOOKUP(A23,'決算費目合計額（変更不可）'!A4:B77,2,FALSE)</f>
        <v>#N/A</v>
      </c>
      <c r="C23" s="265"/>
      <c r="D23" s="266"/>
      <c r="E23" s="268"/>
      <c r="F23" s="91">
        <f t="shared" si="0"/>
        <v>0</v>
      </c>
      <c r="G23" s="270" t="s">
        <v>184</v>
      </c>
      <c r="H23" s="271"/>
    </row>
    <row r="24" spans="1:8" ht="18" customHeight="1">
      <c r="A24" s="264"/>
      <c r="B24" s="333" t="e">
        <f>VLOOKUP(A24,'決算費目合計額（変更不可）'!A4:B77,2,FALSE)</f>
        <v>#N/A</v>
      </c>
      <c r="C24" s="265"/>
      <c r="D24" s="266"/>
      <c r="E24" s="268"/>
      <c r="F24" s="91">
        <f t="shared" si="0"/>
        <v>0</v>
      </c>
      <c r="G24" s="270" t="s">
        <v>184</v>
      </c>
      <c r="H24" s="271"/>
    </row>
    <row r="25" spans="1:8" ht="18" customHeight="1">
      <c r="A25" s="264"/>
      <c r="B25" s="333" t="e">
        <f>VLOOKUP(A25,'決算費目合計額（変更不可）'!A28:B99,2,FALSE)</f>
        <v>#N/A</v>
      </c>
      <c r="C25" s="265"/>
      <c r="D25" s="266"/>
      <c r="E25" s="268"/>
      <c r="F25" s="91">
        <f t="shared" si="0"/>
        <v>0</v>
      </c>
      <c r="G25" s="270" t="s">
        <v>184</v>
      </c>
      <c r="H25" s="271"/>
    </row>
    <row r="26" spans="1:8" ht="18" customHeight="1">
      <c r="A26" s="264"/>
      <c r="B26" s="333" t="e">
        <f>VLOOKUP(A26,'決算費目合計額（変更不可）'!A4:B77,2,FALSE)</f>
        <v>#N/A</v>
      </c>
      <c r="C26" s="265"/>
      <c r="D26" s="266"/>
      <c r="E26" s="268"/>
      <c r="F26" s="91">
        <f t="shared" si="0"/>
        <v>0</v>
      </c>
      <c r="G26" s="270" t="s">
        <v>184</v>
      </c>
      <c r="H26" s="271"/>
    </row>
    <row r="27" spans="1:8" ht="18" customHeight="1">
      <c r="A27" s="264"/>
      <c r="B27" s="333" t="e">
        <f>VLOOKUP(A27,'決算費目合計額（変更不可）'!A4:B77,2,FALSE)</f>
        <v>#N/A</v>
      </c>
      <c r="C27" s="265"/>
      <c r="D27" s="266"/>
      <c r="E27" s="268"/>
      <c r="F27" s="91">
        <f t="shared" si="0"/>
        <v>0</v>
      </c>
      <c r="G27" s="270" t="s">
        <v>184</v>
      </c>
      <c r="H27" s="271"/>
    </row>
    <row r="28" spans="1:8" ht="18" customHeight="1">
      <c r="A28" s="264"/>
      <c r="B28" s="333" t="e">
        <f>VLOOKUP(A28,'決算費目合計額（変更不可）'!A4:B77,2,FALSE)</f>
        <v>#N/A</v>
      </c>
      <c r="C28" s="265"/>
      <c r="D28" s="266"/>
      <c r="E28" s="268"/>
      <c r="F28" s="91">
        <f t="shared" si="0"/>
        <v>0</v>
      </c>
      <c r="G28" s="270" t="s">
        <v>184</v>
      </c>
      <c r="H28" s="271"/>
    </row>
    <row r="29" spans="1:8" ht="18" customHeight="1">
      <c r="A29" s="264"/>
      <c r="B29" s="333" t="e">
        <f>VLOOKUP(A29,'決算費目合計額（変更不可）'!A4:B77,2,FALSE)</f>
        <v>#N/A</v>
      </c>
      <c r="C29" s="265"/>
      <c r="D29" s="266"/>
      <c r="E29" s="268"/>
      <c r="F29" s="91">
        <f t="shared" si="0"/>
        <v>0</v>
      </c>
      <c r="G29" s="270" t="s">
        <v>184</v>
      </c>
      <c r="H29" s="271"/>
    </row>
    <row r="30" spans="1:8" ht="18" customHeight="1">
      <c r="A30" s="264"/>
      <c r="B30" s="333" t="e">
        <f>VLOOKUP(A30,'決算費目合計額（変更不可）'!A4:B77,2,FALSE)</f>
        <v>#N/A</v>
      </c>
      <c r="C30" s="265"/>
      <c r="D30" s="266"/>
      <c r="E30" s="268"/>
      <c r="F30" s="91">
        <f t="shared" si="0"/>
        <v>0</v>
      </c>
      <c r="G30" s="270" t="s">
        <v>184</v>
      </c>
      <c r="H30" s="271"/>
    </row>
    <row r="31" spans="1:8" ht="18" customHeight="1">
      <c r="A31" s="264"/>
      <c r="B31" s="333" t="e">
        <f>VLOOKUP(A31,'決算費目合計額（変更不可）'!A4:B77,2,FALSE)</f>
        <v>#N/A</v>
      </c>
      <c r="C31" s="265"/>
      <c r="D31" s="266"/>
      <c r="E31" s="268"/>
      <c r="F31" s="91">
        <f t="shared" si="0"/>
        <v>0</v>
      </c>
      <c r="G31" s="270" t="s">
        <v>184</v>
      </c>
      <c r="H31" s="271"/>
    </row>
    <row r="32" spans="1:8" ht="18" customHeight="1">
      <c r="A32" s="264"/>
      <c r="B32" s="333" t="e">
        <f>VLOOKUP(A32,'決算費目合計額（変更不可）'!A4:B77,2,FALSE)</f>
        <v>#N/A</v>
      </c>
      <c r="C32" s="265"/>
      <c r="D32" s="266"/>
      <c r="E32" s="268"/>
      <c r="F32" s="91">
        <f t="shared" si="0"/>
        <v>0</v>
      </c>
      <c r="G32" s="270" t="s">
        <v>184</v>
      </c>
      <c r="H32" s="271"/>
    </row>
    <row r="33" spans="1:8" ht="18" customHeight="1">
      <c r="A33" s="264"/>
      <c r="B33" s="333" t="e">
        <f>VLOOKUP(A33,'決算費目合計額（変更不可）'!A4:B77,2,FALSE)</f>
        <v>#N/A</v>
      </c>
      <c r="C33" s="265"/>
      <c r="D33" s="266"/>
      <c r="E33" s="268"/>
      <c r="F33" s="91">
        <f t="shared" si="0"/>
        <v>0</v>
      </c>
      <c r="G33" s="270" t="s">
        <v>184</v>
      </c>
      <c r="H33" s="271"/>
    </row>
    <row r="34" spans="1:8" ht="18" customHeight="1">
      <c r="A34" s="264"/>
      <c r="B34" s="333" t="e">
        <f>VLOOKUP(A34,'決算費目合計額（変更不可）'!A4:B77,2,FALSE)</f>
        <v>#N/A</v>
      </c>
      <c r="C34" s="265"/>
      <c r="D34" s="266"/>
      <c r="E34" s="268"/>
      <c r="F34" s="91">
        <f t="shared" si="0"/>
        <v>0</v>
      </c>
      <c r="G34" s="270" t="s">
        <v>184</v>
      </c>
      <c r="H34" s="271"/>
    </row>
    <row r="35" spans="1:8" ht="18" customHeight="1">
      <c r="A35" s="264"/>
      <c r="B35" s="333" t="e">
        <f>VLOOKUP(A35,'決算費目合計額（変更不可）'!A4:B77,2,FALSE)</f>
        <v>#N/A</v>
      </c>
      <c r="C35" s="265"/>
      <c r="D35" s="266"/>
      <c r="E35" s="268"/>
      <c r="F35" s="91">
        <f t="shared" si="0"/>
        <v>0</v>
      </c>
      <c r="G35" s="270" t="s">
        <v>184</v>
      </c>
      <c r="H35" s="271"/>
    </row>
    <row r="36" spans="1:8" ht="18" customHeight="1">
      <c r="A36" s="264"/>
      <c r="B36" s="333" t="e">
        <f>VLOOKUP(A36,'決算費目合計額（変更不可）'!A4:B77,2,FALSE)</f>
        <v>#N/A</v>
      </c>
      <c r="C36" s="265"/>
      <c r="D36" s="266"/>
      <c r="E36" s="268"/>
      <c r="F36" s="91">
        <f t="shared" ref="F36:F67" si="1">F35-D36+E36</f>
        <v>0</v>
      </c>
      <c r="G36" s="270" t="s">
        <v>184</v>
      </c>
      <c r="H36" s="271"/>
    </row>
    <row r="37" spans="1:8" ht="18" customHeight="1">
      <c r="A37" s="264"/>
      <c r="B37" s="333" t="e">
        <f>VLOOKUP(A37,'決算費目合計額（変更不可）'!A4:B77,2,FALSE)</f>
        <v>#N/A</v>
      </c>
      <c r="C37" s="265"/>
      <c r="D37" s="266"/>
      <c r="E37" s="268"/>
      <c r="F37" s="91">
        <f t="shared" si="1"/>
        <v>0</v>
      </c>
      <c r="G37" s="270" t="s">
        <v>184</v>
      </c>
      <c r="H37" s="271"/>
    </row>
    <row r="38" spans="1:8" ht="18" customHeight="1">
      <c r="A38" s="264"/>
      <c r="B38" s="333" t="e">
        <f>VLOOKUP(A38,'決算費目合計額（変更不可）'!A4:B77,2,FALSE)</f>
        <v>#N/A</v>
      </c>
      <c r="C38" s="265"/>
      <c r="D38" s="266"/>
      <c r="E38" s="268"/>
      <c r="F38" s="91">
        <f t="shared" si="1"/>
        <v>0</v>
      </c>
      <c r="G38" s="270" t="s">
        <v>184</v>
      </c>
      <c r="H38" s="271"/>
    </row>
    <row r="39" spans="1:8" ht="18" customHeight="1">
      <c r="A39" s="264"/>
      <c r="B39" s="333" t="e">
        <f>VLOOKUP(A39,'決算費目合計額（変更不可）'!A4:B77,2,FALSE)</f>
        <v>#N/A</v>
      </c>
      <c r="C39" s="265"/>
      <c r="D39" s="266"/>
      <c r="E39" s="268"/>
      <c r="F39" s="91">
        <f t="shared" si="1"/>
        <v>0</v>
      </c>
      <c r="G39" s="270" t="s">
        <v>184</v>
      </c>
      <c r="H39" s="271"/>
    </row>
    <row r="40" spans="1:8" ht="18" customHeight="1">
      <c r="A40" s="264"/>
      <c r="B40" s="333" t="e">
        <f>VLOOKUP(A40,'決算費目合計額（変更不可）'!A4:B77,2,FALSE)</f>
        <v>#N/A</v>
      </c>
      <c r="C40" s="265"/>
      <c r="D40" s="266"/>
      <c r="E40" s="268"/>
      <c r="F40" s="91">
        <f t="shared" si="1"/>
        <v>0</v>
      </c>
      <c r="G40" s="270" t="s">
        <v>184</v>
      </c>
      <c r="H40" s="271"/>
    </row>
    <row r="41" spans="1:8" ht="18" customHeight="1">
      <c r="A41" s="264"/>
      <c r="B41" s="333" t="e">
        <f>VLOOKUP(A41,'決算費目合計額（変更不可）'!A4:B77,2,FALSE)</f>
        <v>#N/A</v>
      </c>
      <c r="C41" s="265"/>
      <c r="D41" s="266"/>
      <c r="E41" s="268"/>
      <c r="F41" s="91">
        <f t="shared" si="1"/>
        <v>0</v>
      </c>
      <c r="G41" s="270" t="s">
        <v>184</v>
      </c>
      <c r="H41" s="271"/>
    </row>
    <row r="42" spans="1:8" ht="18" customHeight="1">
      <c r="A42" s="264"/>
      <c r="B42" s="333" t="e">
        <f>VLOOKUP(A42,'決算費目合計額（変更不可）'!A4:B77,2,FALSE)</f>
        <v>#N/A</v>
      </c>
      <c r="C42" s="265"/>
      <c r="D42" s="266"/>
      <c r="E42" s="268"/>
      <c r="F42" s="91">
        <f t="shared" si="1"/>
        <v>0</v>
      </c>
      <c r="G42" s="270" t="s">
        <v>184</v>
      </c>
      <c r="H42" s="271"/>
    </row>
    <row r="43" spans="1:8" ht="18" customHeight="1">
      <c r="A43" s="264"/>
      <c r="B43" s="333" t="e">
        <f>VLOOKUP(A43,'決算費目合計額（変更不可）'!A4:B77,2,FALSE)</f>
        <v>#N/A</v>
      </c>
      <c r="C43" s="265"/>
      <c r="D43" s="266"/>
      <c r="E43" s="268"/>
      <c r="F43" s="91">
        <f t="shared" si="1"/>
        <v>0</v>
      </c>
      <c r="G43" s="270" t="s">
        <v>184</v>
      </c>
      <c r="H43" s="271"/>
    </row>
    <row r="44" spans="1:8" ht="18" customHeight="1">
      <c r="A44" s="264"/>
      <c r="B44" s="333" t="e">
        <f>VLOOKUP(A44,'決算費目合計額（変更不可）'!A4:B77,2,FALSE)</f>
        <v>#N/A</v>
      </c>
      <c r="C44" s="265"/>
      <c r="D44" s="266"/>
      <c r="E44" s="268"/>
      <c r="F44" s="91">
        <f t="shared" si="1"/>
        <v>0</v>
      </c>
      <c r="G44" s="270" t="s">
        <v>184</v>
      </c>
      <c r="H44" s="271"/>
    </row>
    <row r="45" spans="1:8" ht="18" customHeight="1">
      <c r="A45" s="264"/>
      <c r="B45" s="333" t="e">
        <f>VLOOKUP(A45,'決算費目合計額（変更不可）'!A4:B77,2,FALSE)</f>
        <v>#N/A</v>
      </c>
      <c r="C45" s="265"/>
      <c r="D45" s="266"/>
      <c r="E45" s="268"/>
      <c r="F45" s="91">
        <f t="shared" si="1"/>
        <v>0</v>
      </c>
      <c r="G45" s="270" t="s">
        <v>184</v>
      </c>
      <c r="H45" s="271"/>
    </row>
    <row r="46" spans="1:8" ht="18" customHeight="1">
      <c r="A46" s="264"/>
      <c r="B46" s="333" t="e">
        <f>VLOOKUP(A46,'決算費目合計額（変更不可）'!A4:B77,2,FALSE)</f>
        <v>#N/A</v>
      </c>
      <c r="C46" s="265"/>
      <c r="D46" s="266"/>
      <c r="E46" s="268"/>
      <c r="F46" s="91">
        <f t="shared" si="1"/>
        <v>0</v>
      </c>
      <c r="G46" s="270" t="s">
        <v>184</v>
      </c>
      <c r="H46" s="271"/>
    </row>
    <row r="47" spans="1:8" ht="18" customHeight="1">
      <c r="A47" s="264"/>
      <c r="B47" s="333" t="e">
        <f>VLOOKUP(A47,'決算費目合計額（変更不可）'!A4:B77,2,FALSE)</f>
        <v>#N/A</v>
      </c>
      <c r="C47" s="265"/>
      <c r="D47" s="266"/>
      <c r="E47" s="268"/>
      <c r="F47" s="91">
        <f t="shared" si="1"/>
        <v>0</v>
      </c>
      <c r="G47" s="270" t="s">
        <v>184</v>
      </c>
      <c r="H47" s="271"/>
    </row>
    <row r="48" spans="1:8" ht="18" customHeight="1">
      <c r="A48" s="264"/>
      <c r="B48" s="333" t="e">
        <f>VLOOKUP(A48,'決算費目合計額（変更不可）'!A4:B77,2,FALSE)</f>
        <v>#N/A</v>
      </c>
      <c r="C48" s="265"/>
      <c r="D48" s="266"/>
      <c r="E48" s="268"/>
      <c r="F48" s="91">
        <f t="shared" si="1"/>
        <v>0</v>
      </c>
      <c r="G48" s="270" t="s">
        <v>184</v>
      </c>
      <c r="H48" s="271"/>
    </row>
    <row r="49" spans="1:8" ht="18" customHeight="1">
      <c r="A49" s="264"/>
      <c r="B49" s="333" t="e">
        <f>VLOOKUP(A49,'決算費目合計額（変更不可）'!A4:B77,2,FALSE)</f>
        <v>#N/A</v>
      </c>
      <c r="C49" s="265"/>
      <c r="D49" s="266"/>
      <c r="E49" s="268"/>
      <c r="F49" s="91">
        <f t="shared" si="1"/>
        <v>0</v>
      </c>
      <c r="G49" s="294" t="s">
        <v>184</v>
      </c>
      <c r="H49" s="271"/>
    </row>
    <row r="50" spans="1:8" ht="18" customHeight="1">
      <c r="A50" s="264"/>
      <c r="B50" s="333" t="e">
        <f>VLOOKUP(A50,'決算費目合計額（変更不可）'!A4:B77,2,FALSE)</f>
        <v>#N/A</v>
      </c>
      <c r="C50" s="265"/>
      <c r="D50" s="266"/>
      <c r="E50" s="268"/>
      <c r="F50" s="91">
        <f t="shared" si="1"/>
        <v>0</v>
      </c>
      <c r="G50" s="270" t="s">
        <v>184</v>
      </c>
      <c r="H50" s="271"/>
    </row>
    <row r="51" spans="1:8" ht="18" customHeight="1">
      <c r="A51" s="264"/>
      <c r="B51" s="333" t="e">
        <f>VLOOKUP(A51,'決算費目合計額（変更不可）'!A4:B77,2,FALSE)</f>
        <v>#N/A</v>
      </c>
      <c r="C51" s="265"/>
      <c r="D51" s="266"/>
      <c r="E51" s="268"/>
      <c r="F51" s="91">
        <f t="shared" si="1"/>
        <v>0</v>
      </c>
      <c r="G51" s="270" t="s">
        <v>184</v>
      </c>
      <c r="H51" s="271"/>
    </row>
    <row r="52" spans="1:8" ht="18" customHeight="1">
      <c r="A52" s="264"/>
      <c r="B52" s="333" t="e">
        <f>VLOOKUP(A52,'決算費目合計額（変更不可）'!A4:B77,2,FALSE)</f>
        <v>#N/A</v>
      </c>
      <c r="C52" s="265"/>
      <c r="D52" s="266"/>
      <c r="E52" s="268"/>
      <c r="F52" s="91">
        <f t="shared" si="1"/>
        <v>0</v>
      </c>
      <c r="G52" s="270" t="s">
        <v>184</v>
      </c>
      <c r="H52" s="271"/>
    </row>
    <row r="53" spans="1:8" ht="18" customHeight="1">
      <c r="A53" s="264"/>
      <c r="B53" s="333" t="e">
        <f>VLOOKUP(A53,'決算費目合計額（変更不可）'!A4:B77,2,FALSE)</f>
        <v>#N/A</v>
      </c>
      <c r="C53" s="265"/>
      <c r="D53" s="266"/>
      <c r="E53" s="268"/>
      <c r="F53" s="91">
        <f t="shared" si="1"/>
        <v>0</v>
      </c>
      <c r="G53" s="270" t="s">
        <v>184</v>
      </c>
      <c r="H53" s="271"/>
    </row>
    <row r="54" spans="1:8" ht="18" customHeight="1">
      <c r="A54" s="264"/>
      <c r="B54" s="333" t="e">
        <f>VLOOKUP(A54,'決算費目合計額（変更不可）'!A4:B77,2,FALSE)</f>
        <v>#N/A</v>
      </c>
      <c r="C54" s="265"/>
      <c r="D54" s="266"/>
      <c r="E54" s="268"/>
      <c r="F54" s="91">
        <f t="shared" si="1"/>
        <v>0</v>
      </c>
      <c r="G54" s="270" t="s">
        <v>184</v>
      </c>
      <c r="H54" s="271"/>
    </row>
    <row r="55" spans="1:8" ht="18" customHeight="1">
      <c r="A55" s="264"/>
      <c r="B55" s="333" t="e">
        <f>VLOOKUP(A55,'決算費目合計額（変更不可）'!A4:B77,2,FALSE)</f>
        <v>#N/A</v>
      </c>
      <c r="C55" s="265"/>
      <c r="D55" s="266"/>
      <c r="E55" s="268"/>
      <c r="F55" s="91">
        <f t="shared" si="1"/>
        <v>0</v>
      </c>
      <c r="G55" s="270" t="s">
        <v>184</v>
      </c>
      <c r="H55" s="271"/>
    </row>
    <row r="56" spans="1:8" ht="18" customHeight="1">
      <c r="A56" s="264"/>
      <c r="B56" s="333" t="e">
        <f>VLOOKUP(A56,'決算費目合計額（変更不可）'!A4:B77,2,FALSE)</f>
        <v>#N/A</v>
      </c>
      <c r="C56" s="265"/>
      <c r="D56" s="266"/>
      <c r="E56" s="268"/>
      <c r="F56" s="91">
        <f t="shared" si="1"/>
        <v>0</v>
      </c>
      <c r="G56" s="270" t="s">
        <v>184</v>
      </c>
      <c r="H56" s="271"/>
    </row>
    <row r="57" spans="1:8" ht="18" customHeight="1">
      <c r="A57" s="264"/>
      <c r="B57" s="333" t="e">
        <f>VLOOKUP(A57,'決算費目合計額（変更不可）'!A4:B77,2,FALSE)</f>
        <v>#N/A</v>
      </c>
      <c r="C57" s="265"/>
      <c r="D57" s="266"/>
      <c r="E57" s="268"/>
      <c r="F57" s="91">
        <f t="shared" si="1"/>
        <v>0</v>
      </c>
      <c r="G57" s="270" t="s">
        <v>184</v>
      </c>
      <c r="H57" s="271"/>
    </row>
    <row r="58" spans="1:8" ht="18" customHeight="1">
      <c r="A58" s="264"/>
      <c r="B58" s="333" t="e">
        <f>VLOOKUP(A58,'決算費目合計額（変更不可）'!A4:B77,2,FALSE)</f>
        <v>#N/A</v>
      </c>
      <c r="C58" s="265"/>
      <c r="D58" s="266"/>
      <c r="E58" s="268"/>
      <c r="F58" s="91">
        <f t="shared" si="1"/>
        <v>0</v>
      </c>
      <c r="G58" s="270" t="s">
        <v>184</v>
      </c>
      <c r="H58" s="271"/>
    </row>
    <row r="59" spans="1:8" ht="18" customHeight="1">
      <c r="A59" s="264"/>
      <c r="B59" s="333" t="e">
        <f>VLOOKUP(A59,'決算費目合計額（変更不可）'!A4:B77,2,FALSE)</f>
        <v>#N/A</v>
      </c>
      <c r="C59" s="265"/>
      <c r="D59" s="266"/>
      <c r="E59" s="268"/>
      <c r="F59" s="91">
        <f t="shared" si="1"/>
        <v>0</v>
      </c>
      <c r="G59" s="270" t="s">
        <v>184</v>
      </c>
      <c r="H59" s="271"/>
    </row>
    <row r="60" spans="1:8" ht="18" customHeight="1">
      <c r="A60" s="264"/>
      <c r="B60" s="333" t="e">
        <f>VLOOKUP(A60,'決算費目合計額（変更不可）'!A4:B77,2,FALSE)</f>
        <v>#N/A</v>
      </c>
      <c r="C60" s="265"/>
      <c r="D60" s="266"/>
      <c r="E60" s="268"/>
      <c r="F60" s="91">
        <f t="shared" si="1"/>
        <v>0</v>
      </c>
      <c r="G60" s="270" t="s">
        <v>184</v>
      </c>
      <c r="H60" s="271"/>
    </row>
    <row r="61" spans="1:8" ht="18" customHeight="1">
      <c r="A61" s="264"/>
      <c r="B61" s="333" t="e">
        <f>VLOOKUP(A61,'決算費目合計額（変更不可）'!A4:B77,2,FALSE)</f>
        <v>#N/A</v>
      </c>
      <c r="C61" s="265"/>
      <c r="D61" s="266"/>
      <c r="E61" s="268"/>
      <c r="F61" s="91">
        <f t="shared" si="1"/>
        <v>0</v>
      </c>
      <c r="G61" s="270" t="s">
        <v>184</v>
      </c>
      <c r="H61" s="271"/>
    </row>
    <row r="62" spans="1:8" ht="18" customHeight="1">
      <c r="A62" s="264"/>
      <c r="B62" s="333" t="e">
        <f>VLOOKUP(A62,'決算費目合計額（変更不可）'!A4:B77,2,FALSE)</f>
        <v>#N/A</v>
      </c>
      <c r="C62" s="265"/>
      <c r="D62" s="266"/>
      <c r="E62" s="268"/>
      <c r="F62" s="91">
        <f t="shared" si="1"/>
        <v>0</v>
      </c>
      <c r="G62" s="270" t="s">
        <v>184</v>
      </c>
      <c r="H62" s="271"/>
    </row>
    <row r="63" spans="1:8" ht="18" customHeight="1">
      <c r="A63" s="264"/>
      <c r="B63" s="333" t="e">
        <f>VLOOKUP(A63,'決算費目合計額（変更不可）'!A4:B77,2,FALSE)</f>
        <v>#N/A</v>
      </c>
      <c r="C63" s="265"/>
      <c r="D63" s="266"/>
      <c r="E63" s="268"/>
      <c r="F63" s="91">
        <f t="shared" si="1"/>
        <v>0</v>
      </c>
      <c r="G63" s="270" t="s">
        <v>184</v>
      </c>
      <c r="H63" s="271"/>
    </row>
    <row r="64" spans="1:8" ht="18" customHeight="1" thickBot="1">
      <c r="A64" s="264"/>
      <c r="B64" s="333" t="e">
        <f>VLOOKUP(A64,'決算費目合計額（変更不可）'!A4:B77,2,FALSE)</f>
        <v>#N/A</v>
      </c>
      <c r="C64" s="265"/>
      <c r="D64" s="266"/>
      <c r="E64" s="268"/>
      <c r="F64" s="91">
        <f t="shared" si="1"/>
        <v>0</v>
      </c>
      <c r="G64" s="270" t="s">
        <v>184</v>
      </c>
      <c r="H64" s="271"/>
    </row>
    <row r="65" spans="1:8" ht="18" hidden="1" customHeight="1">
      <c r="A65" s="264"/>
      <c r="B65" s="90" t="e">
        <f>VLOOKUP(A65,'決算費目合計額（変更不可）'!A4:B77,2,FALSE)</f>
        <v>#N/A</v>
      </c>
      <c r="C65" s="265"/>
      <c r="D65" s="266"/>
      <c r="E65" s="268"/>
      <c r="F65" s="91">
        <f t="shared" si="1"/>
        <v>0</v>
      </c>
      <c r="G65" s="270" t="s">
        <v>184</v>
      </c>
      <c r="H65" s="271"/>
    </row>
    <row r="66" spans="1:8" ht="18" hidden="1" customHeight="1">
      <c r="A66" s="264"/>
      <c r="B66" s="90" t="e">
        <f>VLOOKUP(A66,'決算費目合計額（変更不可）'!A4:B77,2,FALSE)</f>
        <v>#N/A</v>
      </c>
      <c r="C66" s="265"/>
      <c r="D66" s="266"/>
      <c r="E66" s="268"/>
      <c r="F66" s="91">
        <f t="shared" si="1"/>
        <v>0</v>
      </c>
      <c r="G66" s="270" t="s">
        <v>184</v>
      </c>
      <c r="H66" s="271"/>
    </row>
    <row r="67" spans="1:8" ht="18" hidden="1" customHeight="1">
      <c r="A67" s="264"/>
      <c r="B67" s="90" t="e">
        <f>VLOOKUP(A67,'決算費目合計額（変更不可）'!A4:B77,2,FALSE)</f>
        <v>#N/A</v>
      </c>
      <c r="C67" s="265"/>
      <c r="D67" s="266"/>
      <c r="E67" s="268"/>
      <c r="F67" s="91">
        <f t="shared" si="1"/>
        <v>0</v>
      </c>
      <c r="G67" s="270" t="s">
        <v>184</v>
      </c>
      <c r="H67" s="271"/>
    </row>
    <row r="68" spans="1:8" ht="18" hidden="1" customHeight="1">
      <c r="A68" s="264"/>
      <c r="B68" s="90" t="e">
        <f>VLOOKUP(A68,'決算費目合計額（変更不可）'!A4:B77,2,FALSE)</f>
        <v>#N/A</v>
      </c>
      <c r="C68" s="265"/>
      <c r="D68" s="266"/>
      <c r="E68" s="268"/>
      <c r="F68" s="91">
        <f t="shared" ref="F68:F99" si="2">F67-D68+E68</f>
        <v>0</v>
      </c>
      <c r="G68" s="270" t="s">
        <v>184</v>
      </c>
      <c r="H68" s="271"/>
    </row>
    <row r="69" spans="1:8" ht="18" hidden="1" customHeight="1">
      <c r="A69" s="264"/>
      <c r="B69" s="90" t="e">
        <f>VLOOKUP(A69,'決算費目合計額（変更不可）'!A4:B77,2,FALSE)</f>
        <v>#N/A</v>
      </c>
      <c r="C69" s="265"/>
      <c r="D69" s="266"/>
      <c r="E69" s="268"/>
      <c r="F69" s="91">
        <f t="shared" si="2"/>
        <v>0</v>
      </c>
      <c r="G69" s="270" t="s">
        <v>184</v>
      </c>
      <c r="H69" s="271"/>
    </row>
    <row r="70" spans="1:8" ht="18" hidden="1" customHeight="1">
      <c r="A70" s="264"/>
      <c r="B70" s="90" t="e">
        <f>VLOOKUP(A70,'決算費目合計額（変更不可）'!A4:B77,2,FALSE)</f>
        <v>#N/A</v>
      </c>
      <c r="C70" s="265"/>
      <c r="D70" s="266"/>
      <c r="E70" s="268"/>
      <c r="F70" s="91">
        <f t="shared" si="2"/>
        <v>0</v>
      </c>
      <c r="G70" s="270" t="s">
        <v>184</v>
      </c>
      <c r="H70" s="271"/>
    </row>
    <row r="71" spans="1:8" ht="18" hidden="1" customHeight="1">
      <c r="A71" s="264"/>
      <c r="B71" s="90" t="e">
        <f>VLOOKUP(A71,'決算費目合計額（変更不可）'!A4:B77,2,FALSE)</f>
        <v>#N/A</v>
      </c>
      <c r="C71" s="265"/>
      <c r="D71" s="266"/>
      <c r="E71" s="268"/>
      <c r="F71" s="91">
        <f t="shared" si="2"/>
        <v>0</v>
      </c>
      <c r="G71" s="270" t="s">
        <v>184</v>
      </c>
      <c r="H71" s="271"/>
    </row>
    <row r="72" spans="1:8" ht="18" hidden="1" customHeight="1">
      <c r="A72" s="264"/>
      <c r="B72" s="90" t="e">
        <f>VLOOKUP(A72,'決算費目合計額（変更不可）'!A4:B77,2,FALSE)</f>
        <v>#N/A</v>
      </c>
      <c r="C72" s="265"/>
      <c r="D72" s="266"/>
      <c r="E72" s="268"/>
      <c r="F72" s="91">
        <f t="shared" si="2"/>
        <v>0</v>
      </c>
      <c r="G72" s="270" t="s">
        <v>184</v>
      </c>
      <c r="H72" s="271"/>
    </row>
    <row r="73" spans="1:8" ht="18" hidden="1" customHeight="1">
      <c r="A73" s="264"/>
      <c r="B73" s="90" t="e">
        <f>VLOOKUP(A73,'決算費目合計額（変更不可）'!A4:B77,2,FALSE)</f>
        <v>#N/A</v>
      </c>
      <c r="C73" s="265"/>
      <c r="D73" s="266"/>
      <c r="E73" s="268"/>
      <c r="F73" s="91">
        <f t="shared" si="2"/>
        <v>0</v>
      </c>
      <c r="G73" s="270" t="s">
        <v>184</v>
      </c>
      <c r="H73" s="271"/>
    </row>
    <row r="74" spans="1:8" ht="18" hidden="1" customHeight="1">
      <c r="A74" s="264"/>
      <c r="B74" s="90" t="e">
        <f>VLOOKUP(A74,'決算費目合計額（変更不可）'!A4:B77,2,FALSE)</f>
        <v>#N/A</v>
      </c>
      <c r="C74" s="265"/>
      <c r="D74" s="266"/>
      <c r="E74" s="268"/>
      <c r="F74" s="91">
        <f t="shared" si="2"/>
        <v>0</v>
      </c>
      <c r="G74" s="270" t="s">
        <v>184</v>
      </c>
      <c r="H74" s="271"/>
    </row>
    <row r="75" spans="1:8" ht="18" hidden="1" customHeight="1">
      <c r="A75" s="264"/>
      <c r="B75" s="90" t="e">
        <f>VLOOKUP(A75,'決算費目合計額（変更不可）'!A4:B77,2,FALSE)</f>
        <v>#N/A</v>
      </c>
      <c r="C75" s="265"/>
      <c r="D75" s="266"/>
      <c r="E75" s="268"/>
      <c r="F75" s="91">
        <f t="shared" si="2"/>
        <v>0</v>
      </c>
      <c r="G75" s="270" t="s">
        <v>184</v>
      </c>
      <c r="H75" s="271"/>
    </row>
    <row r="76" spans="1:8" ht="18" hidden="1" customHeight="1">
      <c r="A76" s="264"/>
      <c r="B76" s="90" t="e">
        <f>VLOOKUP(A76,'決算費目合計額（変更不可）'!A4:B77,2,FALSE)</f>
        <v>#N/A</v>
      </c>
      <c r="C76" s="265"/>
      <c r="D76" s="266"/>
      <c r="E76" s="268"/>
      <c r="F76" s="91">
        <f t="shared" si="2"/>
        <v>0</v>
      </c>
      <c r="G76" s="270" t="s">
        <v>184</v>
      </c>
      <c r="H76" s="271"/>
    </row>
    <row r="77" spans="1:8" ht="18" hidden="1" customHeight="1">
      <c r="A77" s="264"/>
      <c r="B77" s="90" t="e">
        <f>VLOOKUP(A77,'決算費目合計額（変更不可）'!A4:B77,2,FALSE)</f>
        <v>#N/A</v>
      </c>
      <c r="C77" s="265"/>
      <c r="D77" s="266"/>
      <c r="E77" s="268"/>
      <c r="F77" s="91">
        <f t="shared" si="2"/>
        <v>0</v>
      </c>
      <c r="G77" s="270" t="s">
        <v>184</v>
      </c>
      <c r="H77" s="271"/>
    </row>
    <row r="78" spans="1:8" ht="18" hidden="1" customHeight="1">
      <c r="A78" s="264"/>
      <c r="B78" s="90" t="e">
        <f>VLOOKUP(A78,'決算費目合計額（変更不可）'!A4:B77,2,FALSE)</f>
        <v>#N/A</v>
      </c>
      <c r="C78" s="265"/>
      <c r="D78" s="266"/>
      <c r="E78" s="268"/>
      <c r="F78" s="91">
        <f t="shared" si="2"/>
        <v>0</v>
      </c>
      <c r="G78" s="270" t="s">
        <v>184</v>
      </c>
      <c r="H78" s="271"/>
    </row>
    <row r="79" spans="1:8" ht="18" hidden="1" customHeight="1">
      <c r="A79" s="264"/>
      <c r="B79" s="90" t="e">
        <f>VLOOKUP(A79,'決算費目合計額（変更不可）'!A4:B77,2,FALSE)</f>
        <v>#N/A</v>
      </c>
      <c r="C79" s="265"/>
      <c r="D79" s="266"/>
      <c r="E79" s="268"/>
      <c r="F79" s="91">
        <f t="shared" si="2"/>
        <v>0</v>
      </c>
      <c r="G79" s="270" t="s">
        <v>184</v>
      </c>
      <c r="H79" s="271"/>
    </row>
    <row r="80" spans="1:8" ht="18" hidden="1" customHeight="1">
      <c r="A80" s="264"/>
      <c r="B80" s="90" t="e">
        <f>VLOOKUP(A80,'決算費目合計額（変更不可）'!A4:B77,2,FALSE)</f>
        <v>#N/A</v>
      </c>
      <c r="C80" s="265"/>
      <c r="D80" s="266"/>
      <c r="E80" s="268"/>
      <c r="F80" s="91">
        <f t="shared" si="2"/>
        <v>0</v>
      </c>
      <c r="G80" s="270" t="s">
        <v>184</v>
      </c>
      <c r="H80" s="271"/>
    </row>
    <row r="81" spans="1:8" ht="18" hidden="1" customHeight="1">
      <c r="A81" s="264"/>
      <c r="B81" s="90" t="e">
        <f>VLOOKUP(A81,'決算費目合計額（変更不可）'!A4:B77,2,FALSE)</f>
        <v>#N/A</v>
      </c>
      <c r="C81" s="265"/>
      <c r="D81" s="266"/>
      <c r="E81" s="268"/>
      <c r="F81" s="91">
        <f t="shared" si="2"/>
        <v>0</v>
      </c>
      <c r="G81" s="270" t="s">
        <v>184</v>
      </c>
      <c r="H81" s="271"/>
    </row>
    <row r="82" spans="1:8" ht="18" hidden="1" customHeight="1">
      <c r="A82" s="264"/>
      <c r="B82" s="90" t="e">
        <f>VLOOKUP(A82,'決算費目合計額（変更不可）'!A4:B77,2,FALSE)</f>
        <v>#N/A</v>
      </c>
      <c r="C82" s="265"/>
      <c r="D82" s="266"/>
      <c r="E82" s="268"/>
      <c r="F82" s="91">
        <f t="shared" si="2"/>
        <v>0</v>
      </c>
      <c r="G82" s="270" t="s">
        <v>184</v>
      </c>
      <c r="H82" s="271"/>
    </row>
    <row r="83" spans="1:8" ht="18" hidden="1" customHeight="1">
      <c r="A83" s="264"/>
      <c r="B83" s="90" t="e">
        <f>VLOOKUP(A83,'決算費目合計額（変更不可）'!A4:B77,2,FALSE)</f>
        <v>#N/A</v>
      </c>
      <c r="C83" s="265"/>
      <c r="D83" s="266"/>
      <c r="E83" s="268"/>
      <c r="F83" s="91">
        <f t="shared" si="2"/>
        <v>0</v>
      </c>
      <c r="G83" s="270" t="s">
        <v>184</v>
      </c>
      <c r="H83" s="271"/>
    </row>
    <row r="84" spans="1:8" ht="18" hidden="1" customHeight="1">
      <c r="A84" s="264"/>
      <c r="B84" s="90" t="e">
        <f>VLOOKUP(A84,'決算費目合計額（変更不可）'!A4:B77,2,FALSE)</f>
        <v>#N/A</v>
      </c>
      <c r="C84" s="265"/>
      <c r="D84" s="266"/>
      <c r="E84" s="268"/>
      <c r="F84" s="91">
        <f t="shared" si="2"/>
        <v>0</v>
      </c>
      <c r="G84" s="270" t="s">
        <v>184</v>
      </c>
      <c r="H84" s="271"/>
    </row>
    <row r="85" spans="1:8" ht="18" hidden="1" customHeight="1">
      <c r="A85" s="264"/>
      <c r="B85" s="90" t="e">
        <f>VLOOKUP(A85,'決算費目合計額（変更不可）'!A4:B77,2,FALSE)</f>
        <v>#N/A</v>
      </c>
      <c r="C85" s="265"/>
      <c r="D85" s="266"/>
      <c r="E85" s="268"/>
      <c r="F85" s="91">
        <f t="shared" si="2"/>
        <v>0</v>
      </c>
      <c r="G85" s="270" t="s">
        <v>184</v>
      </c>
      <c r="H85" s="271"/>
    </row>
    <row r="86" spans="1:8" ht="18" hidden="1" customHeight="1">
      <c r="A86" s="264"/>
      <c r="B86" s="90" t="e">
        <f>VLOOKUP(A86,'決算費目合計額（変更不可）'!A4:B77,2,FALSE)</f>
        <v>#N/A</v>
      </c>
      <c r="C86" s="265"/>
      <c r="D86" s="266"/>
      <c r="E86" s="268"/>
      <c r="F86" s="91">
        <f t="shared" si="2"/>
        <v>0</v>
      </c>
      <c r="G86" s="270" t="s">
        <v>184</v>
      </c>
      <c r="H86" s="271"/>
    </row>
    <row r="87" spans="1:8" ht="18" hidden="1" customHeight="1">
      <c r="A87" s="264"/>
      <c r="B87" s="90" t="e">
        <f>VLOOKUP(A87,'決算費目合計額（変更不可）'!A4:B77,2,FALSE)</f>
        <v>#N/A</v>
      </c>
      <c r="C87" s="265"/>
      <c r="D87" s="266"/>
      <c r="E87" s="268"/>
      <c r="F87" s="91">
        <f t="shared" si="2"/>
        <v>0</v>
      </c>
      <c r="G87" s="270" t="s">
        <v>184</v>
      </c>
      <c r="H87" s="271"/>
    </row>
    <row r="88" spans="1:8" ht="18" hidden="1" customHeight="1">
      <c r="A88" s="264"/>
      <c r="B88" s="90" t="e">
        <f>VLOOKUP(A88,'決算費目合計額（変更不可）'!A4:B77,2,FALSE)</f>
        <v>#N/A</v>
      </c>
      <c r="C88" s="265"/>
      <c r="D88" s="266"/>
      <c r="E88" s="268"/>
      <c r="F88" s="91">
        <f t="shared" si="2"/>
        <v>0</v>
      </c>
      <c r="G88" s="270" t="s">
        <v>184</v>
      </c>
      <c r="H88" s="271"/>
    </row>
    <row r="89" spans="1:8" ht="18" hidden="1" customHeight="1">
      <c r="A89" s="264"/>
      <c r="B89" s="90" t="e">
        <f>VLOOKUP(A89,'決算費目合計額（変更不可）'!A4:B77,2,FALSE)</f>
        <v>#N/A</v>
      </c>
      <c r="C89" s="265"/>
      <c r="D89" s="266"/>
      <c r="E89" s="268"/>
      <c r="F89" s="91">
        <f t="shared" si="2"/>
        <v>0</v>
      </c>
      <c r="G89" s="270" t="s">
        <v>184</v>
      </c>
      <c r="H89" s="271"/>
    </row>
    <row r="90" spans="1:8" ht="18" hidden="1" customHeight="1">
      <c r="A90" s="264"/>
      <c r="B90" s="90" t="e">
        <f>VLOOKUP(A90,'決算費目合計額（変更不可）'!A4:B77,2,FALSE)</f>
        <v>#N/A</v>
      </c>
      <c r="C90" s="265"/>
      <c r="D90" s="266"/>
      <c r="E90" s="268"/>
      <c r="F90" s="91">
        <f t="shared" si="2"/>
        <v>0</v>
      </c>
      <c r="G90" s="270" t="s">
        <v>184</v>
      </c>
      <c r="H90" s="271"/>
    </row>
    <row r="91" spans="1:8" ht="18" hidden="1" customHeight="1">
      <c r="A91" s="264"/>
      <c r="B91" s="90" t="e">
        <f>VLOOKUP(A91,'決算費目合計額（変更不可）'!A4:B77,2,FALSE)</f>
        <v>#N/A</v>
      </c>
      <c r="C91" s="265"/>
      <c r="D91" s="266"/>
      <c r="E91" s="268"/>
      <c r="F91" s="91">
        <f t="shared" si="2"/>
        <v>0</v>
      </c>
      <c r="G91" s="270" t="s">
        <v>184</v>
      </c>
      <c r="H91" s="271"/>
    </row>
    <row r="92" spans="1:8" ht="18" hidden="1" customHeight="1">
      <c r="A92" s="264"/>
      <c r="B92" s="90" t="e">
        <f>VLOOKUP(A92,'決算費目合計額（変更不可）'!A4:B77,2,FALSE)</f>
        <v>#N/A</v>
      </c>
      <c r="C92" s="265"/>
      <c r="D92" s="266"/>
      <c r="E92" s="268"/>
      <c r="F92" s="91">
        <f t="shared" si="2"/>
        <v>0</v>
      </c>
      <c r="G92" s="270" t="s">
        <v>184</v>
      </c>
      <c r="H92" s="271"/>
    </row>
    <row r="93" spans="1:8" ht="18" hidden="1" customHeight="1">
      <c r="A93" s="264"/>
      <c r="B93" s="90" t="e">
        <f>VLOOKUP(A93,'決算費目合計額（変更不可）'!A4:B77,2,FALSE)</f>
        <v>#N/A</v>
      </c>
      <c r="C93" s="265"/>
      <c r="D93" s="266"/>
      <c r="E93" s="268"/>
      <c r="F93" s="91">
        <f t="shared" si="2"/>
        <v>0</v>
      </c>
      <c r="G93" s="270" t="s">
        <v>184</v>
      </c>
      <c r="H93" s="271"/>
    </row>
    <row r="94" spans="1:8" ht="18" hidden="1" customHeight="1">
      <c r="A94" s="264"/>
      <c r="B94" s="90" t="e">
        <f>VLOOKUP(A94,'決算費目合計額（変更不可）'!A4:B77,2,FALSE)</f>
        <v>#N/A</v>
      </c>
      <c r="C94" s="265"/>
      <c r="D94" s="266"/>
      <c r="E94" s="268"/>
      <c r="F94" s="91">
        <f t="shared" si="2"/>
        <v>0</v>
      </c>
      <c r="G94" s="270" t="s">
        <v>184</v>
      </c>
      <c r="H94" s="271"/>
    </row>
    <row r="95" spans="1:8" ht="18" hidden="1" customHeight="1">
      <c r="A95" s="264"/>
      <c r="B95" s="90" t="e">
        <f>VLOOKUP(A95,'決算費目合計額（変更不可）'!A4:B77,2,FALSE)</f>
        <v>#N/A</v>
      </c>
      <c r="C95" s="265"/>
      <c r="D95" s="266"/>
      <c r="E95" s="268"/>
      <c r="F95" s="91">
        <f t="shared" si="2"/>
        <v>0</v>
      </c>
      <c r="G95" s="270" t="s">
        <v>184</v>
      </c>
      <c r="H95" s="271"/>
    </row>
    <row r="96" spans="1:8" ht="18" hidden="1" customHeight="1">
      <c r="A96" s="264"/>
      <c r="B96" s="90" t="e">
        <f>VLOOKUP(A96,'決算費目合計額（変更不可）'!A4:B77,2,FALSE)</f>
        <v>#N/A</v>
      </c>
      <c r="C96" s="265"/>
      <c r="D96" s="266"/>
      <c r="E96" s="268"/>
      <c r="F96" s="91">
        <f t="shared" si="2"/>
        <v>0</v>
      </c>
      <c r="G96" s="270" t="s">
        <v>184</v>
      </c>
      <c r="H96" s="271"/>
    </row>
    <row r="97" spans="1:8" ht="18" hidden="1" customHeight="1">
      <c r="A97" s="264"/>
      <c r="B97" s="90" t="e">
        <f>VLOOKUP(A97,'決算費目合計額（変更不可）'!A4:B77,2,FALSE)</f>
        <v>#N/A</v>
      </c>
      <c r="C97" s="265"/>
      <c r="D97" s="266"/>
      <c r="E97" s="268"/>
      <c r="F97" s="91">
        <f t="shared" si="2"/>
        <v>0</v>
      </c>
      <c r="G97" s="270" t="s">
        <v>184</v>
      </c>
      <c r="H97" s="271"/>
    </row>
    <row r="98" spans="1:8" ht="18" hidden="1" customHeight="1">
      <c r="A98" s="264"/>
      <c r="B98" s="90" t="e">
        <f>VLOOKUP(A98,'決算費目合計額（変更不可）'!A4:B77,2,FALSE)</f>
        <v>#N/A</v>
      </c>
      <c r="C98" s="265"/>
      <c r="D98" s="266"/>
      <c r="E98" s="268"/>
      <c r="F98" s="91">
        <f t="shared" si="2"/>
        <v>0</v>
      </c>
      <c r="G98" s="270" t="s">
        <v>184</v>
      </c>
      <c r="H98" s="271"/>
    </row>
    <row r="99" spans="1:8" ht="18" hidden="1" customHeight="1">
      <c r="A99" s="264"/>
      <c r="B99" s="90" t="e">
        <f>VLOOKUP(A99,'決算費目合計額（変更不可）'!A4:B77,2,FALSE)</f>
        <v>#N/A</v>
      </c>
      <c r="C99" s="265"/>
      <c r="D99" s="266"/>
      <c r="E99" s="268"/>
      <c r="F99" s="91">
        <f t="shared" si="2"/>
        <v>0</v>
      </c>
      <c r="G99" s="270" t="s">
        <v>184</v>
      </c>
      <c r="H99" s="271"/>
    </row>
    <row r="100" spans="1:8" ht="18" hidden="1" customHeight="1">
      <c r="A100" s="264"/>
      <c r="B100" s="90" t="e">
        <f>VLOOKUP(A100,'決算費目合計額（変更不可）'!A4:B77,2,FALSE)</f>
        <v>#N/A</v>
      </c>
      <c r="C100" s="265"/>
      <c r="D100" s="266"/>
      <c r="E100" s="268"/>
      <c r="F100" s="91">
        <f t="shared" ref="F100:F131" si="3">F99-D100+E100</f>
        <v>0</v>
      </c>
      <c r="G100" s="270" t="s">
        <v>184</v>
      </c>
      <c r="H100" s="271"/>
    </row>
    <row r="101" spans="1:8" ht="18" hidden="1" customHeight="1">
      <c r="A101" s="264"/>
      <c r="B101" s="90" t="e">
        <f>VLOOKUP(A101,'決算費目合計額（変更不可）'!A4:B77,2,FALSE)</f>
        <v>#N/A</v>
      </c>
      <c r="C101" s="265"/>
      <c r="D101" s="266"/>
      <c r="E101" s="268"/>
      <c r="F101" s="91">
        <f t="shared" si="3"/>
        <v>0</v>
      </c>
      <c r="G101" s="270" t="s">
        <v>184</v>
      </c>
      <c r="H101" s="271"/>
    </row>
    <row r="102" spans="1:8" ht="18" hidden="1" customHeight="1">
      <c r="A102" s="264"/>
      <c r="B102" s="90" t="e">
        <f>VLOOKUP(A102,'決算費目合計額（変更不可）'!A4:B77,2,FALSE)</f>
        <v>#N/A</v>
      </c>
      <c r="C102" s="265"/>
      <c r="D102" s="266"/>
      <c r="E102" s="268"/>
      <c r="F102" s="91">
        <f t="shared" si="3"/>
        <v>0</v>
      </c>
      <c r="G102" s="270" t="s">
        <v>184</v>
      </c>
      <c r="H102" s="271"/>
    </row>
    <row r="103" spans="1:8" ht="18" hidden="1" customHeight="1">
      <c r="A103" s="264"/>
      <c r="B103" s="90" t="e">
        <f>VLOOKUP(A103,'決算費目合計額（変更不可）'!A4:B77,2,FALSE)</f>
        <v>#N/A</v>
      </c>
      <c r="C103" s="265"/>
      <c r="D103" s="266"/>
      <c r="E103" s="268"/>
      <c r="F103" s="91">
        <f t="shared" si="3"/>
        <v>0</v>
      </c>
      <c r="G103" s="270" t="s">
        <v>184</v>
      </c>
      <c r="H103" s="271"/>
    </row>
    <row r="104" spans="1:8" ht="18" hidden="1" customHeight="1">
      <c r="A104" s="264"/>
      <c r="B104" s="90" t="e">
        <f>VLOOKUP(A104,'決算費目合計額（変更不可）'!A4:B77,2,FALSE)</f>
        <v>#N/A</v>
      </c>
      <c r="C104" s="265"/>
      <c r="D104" s="266"/>
      <c r="E104" s="268"/>
      <c r="F104" s="91">
        <f t="shared" si="3"/>
        <v>0</v>
      </c>
      <c r="G104" s="270" t="s">
        <v>184</v>
      </c>
      <c r="H104" s="271"/>
    </row>
    <row r="105" spans="1:8" ht="18" hidden="1" customHeight="1">
      <c r="A105" s="264"/>
      <c r="B105" s="90" t="e">
        <f>VLOOKUP(A105,'決算費目合計額（変更不可）'!A4:B77,2,FALSE)</f>
        <v>#N/A</v>
      </c>
      <c r="C105" s="265"/>
      <c r="D105" s="266"/>
      <c r="E105" s="268"/>
      <c r="F105" s="91">
        <f t="shared" si="3"/>
        <v>0</v>
      </c>
      <c r="G105" s="270" t="s">
        <v>184</v>
      </c>
      <c r="H105" s="271"/>
    </row>
    <row r="106" spans="1:8" ht="18" hidden="1" customHeight="1">
      <c r="A106" s="264"/>
      <c r="B106" s="90" t="e">
        <f>VLOOKUP(A106,'決算費目合計額（変更不可）'!A4:B77,2,FALSE)</f>
        <v>#N/A</v>
      </c>
      <c r="C106" s="265"/>
      <c r="D106" s="266"/>
      <c r="E106" s="268"/>
      <c r="F106" s="91">
        <f t="shared" si="3"/>
        <v>0</v>
      </c>
      <c r="G106" s="270" t="s">
        <v>184</v>
      </c>
      <c r="H106" s="271"/>
    </row>
    <row r="107" spans="1:8" ht="18" hidden="1" customHeight="1">
      <c r="A107" s="264"/>
      <c r="B107" s="90" t="e">
        <f>VLOOKUP(A107,'決算費目合計額（変更不可）'!A4:B77,2,FALSE)</f>
        <v>#N/A</v>
      </c>
      <c r="C107" s="265"/>
      <c r="D107" s="266"/>
      <c r="E107" s="268"/>
      <c r="F107" s="91">
        <f t="shared" si="3"/>
        <v>0</v>
      </c>
      <c r="G107" s="270" t="s">
        <v>184</v>
      </c>
      <c r="H107" s="271"/>
    </row>
    <row r="108" spans="1:8" ht="18" hidden="1" customHeight="1">
      <c r="A108" s="264"/>
      <c r="B108" s="90" t="e">
        <f>VLOOKUP(A108,'決算費目合計額（変更不可）'!A4:B77,2,FALSE)</f>
        <v>#N/A</v>
      </c>
      <c r="C108" s="265"/>
      <c r="D108" s="266"/>
      <c r="E108" s="268"/>
      <c r="F108" s="91">
        <f t="shared" si="3"/>
        <v>0</v>
      </c>
      <c r="G108" s="270" t="s">
        <v>184</v>
      </c>
      <c r="H108" s="271"/>
    </row>
    <row r="109" spans="1:8" ht="18" hidden="1" customHeight="1">
      <c r="A109" s="264"/>
      <c r="B109" s="90" t="e">
        <f>VLOOKUP(A109,'決算費目合計額（変更不可）'!A4:B77,2,FALSE)</f>
        <v>#N/A</v>
      </c>
      <c r="C109" s="265"/>
      <c r="D109" s="266"/>
      <c r="E109" s="268"/>
      <c r="F109" s="91">
        <f t="shared" si="3"/>
        <v>0</v>
      </c>
      <c r="G109" s="270" t="s">
        <v>184</v>
      </c>
      <c r="H109" s="271"/>
    </row>
    <row r="110" spans="1:8" ht="18" hidden="1" customHeight="1">
      <c r="A110" s="264"/>
      <c r="B110" s="90" t="e">
        <f>VLOOKUP(A110,'決算費目合計額（変更不可）'!A4:B77,2,FALSE)</f>
        <v>#N/A</v>
      </c>
      <c r="C110" s="265"/>
      <c r="D110" s="266"/>
      <c r="E110" s="268"/>
      <c r="F110" s="91">
        <f t="shared" si="3"/>
        <v>0</v>
      </c>
      <c r="G110" s="270" t="s">
        <v>184</v>
      </c>
      <c r="H110" s="271"/>
    </row>
    <row r="111" spans="1:8" ht="18" hidden="1" customHeight="1">
      <c r="A111" s="264"/>
      <c r="B111" s="90" t="e">
        <f>VLOOKUP(A111,'決算費目合計額（変更不可）'!A4:B77,2,FALSE)</f>
        <v>#N/A</v>
      </c>
      <c r="C111" s="265"/>
      <c r="D111" s="266"/>
      <c r="E111" s="268"/>
      <c r="F111" s="91">
        <f t="shared" si="3"/>
        <v>0</v>
      </c>
      <c r="G111" s="270" t="s">
        <v>184</v>
      </c>
      <c r="H111" s="271"/>
    </row>
    <row r="112" spans="1:8" ht="18" hidden="1" customHeight="1">
      <c r="A112" s="264"/>
      <c r="B112" s="90" t="e">
        <f>VLOOKUP(A112,'決算費目合計額（変更不可）'!A4:B77,2,FALSE)</f>
        <v>#N/A</v>
      </c>
      <c r="C112" s="265"/>
      <c r="D112" s="266"/>
      <c r="E112" s="268"/>
      <c r="F112" s="91">
        <f t="shared" si="3"/>
        <v>0</v>
      </c>
      <c r="G112" s="270" t="s">
        <v>184</v>
      </c>
      <c r="H112" s="271"/>
    </row>
    <row r="113" spans="1:8" ht="18" hidden="1" customHeight="1">
      <c r="A113" s="264"/>
      <c r="B113" s="90" t="e">
        <f>VLOOKUP(A113,'決算費目合計額（変更不可）'!A4:B77,2,FALSE)</f>
        <v>#N/A</v>
      </c>
      <c r="C113" s="265"/>
      <c r="D113" s="266"/>
      <c r="E113" s="268"/>
      <c r="F113" s="91">
        <f t="shared" si="3"/>
        <v>0</v>
      </c>
      <c r="G113" s="270" t="s">
        <v>184</v>
      </c>
      <c r="H113" s="271"/>
    </row>
    <row r="114" spans="1:8" ht="18" hidden="1" customHeight="1">
      <c r="A114" s="264"/>
      <c r="B114" s="90" t="e">
        <f>VLOOKUP(A114,'決算費目合計額（変更不可）'!A4:B77,2,FALSE)</f>
        <v>#N/A</v>
      </c>
      <c r="C114" s="265"/>
      <c r="D114" s="266"/>
      <c r="E114" s="268"/>
      <c r="F114" s="91">
        <f t="shared" si="3"/>
        <v>0</v>
      </c>
      <c r="G114" s="270" t="s">
        <v>184</v>
      </c>
      <c r="H114" s="271"/>
    </row>
    <row r="115" spans="1:8" ht="18" hidden="1" customHeight="1">
      <c r="A115" s="264"/>
      <c r="B115" s="90" t="e">
        <f>VLOOKUP(A115,'決算費目合計額（変更不可）'!A4:B77,2,FALSE)</f>
        <v>#N/A</v>
      </c>
      <c r="C115" s="265"/>
      <c r="D115" s="266"/>
      <c r="E115" s="268"/>
      <c r="F115" s="91">
        <f t="shared" si="3"/>
        <v>0</v>
      </c>
      <c r="G115" s="270" t="s">
        <v>184</v>
      </c>
      <c r="H115" s="271"/>
    </row>
    <row r="116" spans="1:8" ht="18" hidden="1" customHeight="1">
      <c r="A116" s="264"/>
      <c r="B116" s="90" t="e">
        <f>VLOOKUP(A116,'決算費目合計額（変更不可）'!A4:B77,2,FALSE)</f>
        <v>#N/A</v>
      </c>
      <c r="C116" s="265"/>
      <c r="D116" s="266"/>
      <c r="E116" s="268"/>
      <c r="F116" s="91">
        <f t="shared" si="3"/>
        <v>0</v>
      </c>
      <c r="G116" s="270" t="s">
        <v>184</v>
      </c>
      <c r="H116" s="271"/>
    </row>
    <row r="117" spans="1:8" ht="18" hidden="1" customHeight="1">
      <c r="A117" s="264"/>
      <c r="B117" s="90" t="e">
        <f>VLOOKUP(A117,'決算費目合計額（変更不可）'!A4:B77,2,FALSE)</f>
        <v>#N/A</v>
      </c>
      <c r="C117" s="265"/>
      <c r="D117" s="266"/>
      <c r="E117" s="268"/>
      <c r="F117" s="91">
        <f t="shared" si="3"/>
        <v>0</v>
      </c>
      <c r="G117" s="270" t="s">
        <v>184</v>
      </c>
      <c r="H117" s="271"/>
    </row>
    <row r="118" spans="1:8" ht="18" hidden="1" customHeight="1">
      <c r="A118" s="264"/>
      <c r="B118" s="90" t="e">
        <f>VLOOKUP(A118,'決算費目合計額（変更不可）'!A4:B77,2,FALSE)</f>
        <v>#N/A</v>
      </c>
      <c r="C118" s="265"/>
      <c r="D118" s="266"/>
      <c r="E118" s="268"/>
      <c r="F118" s="91">
        <f t="shared" si="3"/>
        <v>0</v>
      </c>
      <c r="G118" s="270" t="s">
        <v>184</v>
      </c>
      <c r="H118" s="271"/>
    </row>
    <row r="119" spans="1:8" ht="18" hidden="1" customHeight="1">
      <c r="A119" s="264"/>
      <c r="B119" s="90" t="e">
        <f>VLOOKUP(A119,'決算費目合計額（変更不可）'!A4:B77,2,FALSE)</f>
        <v>#N/A</v>
      </c>
      <c r="C119" s="265"/>
      <c r="D119" s="266"/>
      <c r="E119" s="268"/>
      <c r="F119" s="91">
        <f t="shared" si="3"/>
        <v>0</v>
      </c>
      <c r="G119" s="270" t="s">
        <v>184</v>
      </c>
      <c r="H119" s="271"/>
    </row>
    <row r="120" spans="1:8" ht="18" hidden="1" customHeight="1">
      <c r="A120" s="264"/>
      <c r="B120" s="90" t="e">
        <f>VLOOKUP(A120,'決算費目合計額（変更不可）'!A4:B77,2,FALSE)</f>
        <v>#N/A</v>
      </c>
      <c r="C120" s="265"/>
      <c r="D120" s="266"/>
      <c r="E120" s="268"/>
      <c r="F120" s="91">
        <f t="shared" si="3"/>
        <v>0</v>
      </c>
      <c r="G120" s="270" t="s">
        <v>184</v>
      </c>
      <c r="H120" s="271"/>
    </row>
    <row r="121" spans="1:8" ht="18" hidden="1" customHeight="1">
      <c r="A121" s="264"/>
      <c r="B121" s="90" t="e">
        <f>VLOOKUP(A121,'決算費目合計額（変更不可）'!A4:B77,2,FALSE)</f>
        <v>#N/A</v>
      </c>
      <c r="C121" s="265"/>
      <c r="D121" s="266"/>
      <c r="E121" s="268"/>
      <c r="F121" s="91">
        <f t="shared" si="3"/>
        <v>0</v>
      </c>
      <c r="G121" s="270" t="s">
        <v>184</v>
      </c>
      <c r="H121" s="271"/>
    </row>
    <row r="122" spans="1:8" ht="18" hidden="1" customHeight="1">
      <c r="A122" s="264"/>
      <c r="B122" s="90" t="e">
        <f>VLOOKUP(A122,'決算費目合計額（変更不可）'!A4:B77,2,FALSE)</f>
        <v>#N/A</v>
      </c>
      <c r="C122" s="265"/>
      <c r="D122" s="266"/>
      <c r="E122" s="268"/>
      <c r="F122" s="91">
        <f t="shared" si="3"/>
        <v>0</v>
      </c>
      <c r="G122" s="270" t="s">
        <v>184</v>
      </c>
      <c r="H122" s="271"/>
    </row>
    <row r="123" spans="1:8" ht="18" hidden="1" customHeight="1">
      <c r="A123" s="264"/>
      <c r="B123" s="90" t="e">
        <f>VLOOKUP(A123,'決算費目合計額（変更不可）'!A4:B77,2,FALSE)</f>
        <v>#N/A</v>
      </c>
      <c r="C123" s="265"/>
      <c r="D123" s="266"/>
      <c r="E123" s="268"/>
      <c r="F123" s="91">
        <f t="shared" si="3"/>
        <v>0</v>
      </c>
      <c r="G123" s="270" t="s">
        <v>184</v>
      </c>
      <c r="H123" s="271"/>
    </row>
    <row r="124" spans="1:8" ht="18" hidden="1" customHeight="1">
      <c r="A124" s="264"/>
      <c r="B124" s="90" t="e">
        <f>VLOOKUP(A124,'決算費目合計額（変更不可）'!A4:B77,2,FALSE)</f>
        <v>#N/A</v>
      </c>
      <c r="C124" s="265"/>
      <c r="D124" s="266"/>
      <c r="E124" s="268"/>
      <c r="F124" s="91">
        <f t="shared" si="3"/>
        <v>0</v>
      </c>
      <c r="G124" s="270" t="s">
        <v>184</v>
      </c>
      <c r="H124" s="271"/>
    </row>
    <row r="125" spans="1:8" ht="18" hidden="1" customHeight="1">
      <c r="A125" s="264"/>
      <c r="B125" s="90" t="e">
        <f>VLOOKUP(A125,'決算費目合計額（変更不可）'!A4:B77,2,FALSE)</f>
        <v>#N/A</v>
      </c>
      <c r="C125" s="265"/>
      <c r="D125" s="266"/>
      <c r="E125" s="268"/>
      <c r="F125" s="91">
        <f t="shared" si="3"/>
        <v>0</v>
      </c>
      <c r="G125" s="270" t="s">
        <v>184</v>
      </c>
      <c r="H125" s="271"/>
    </row>
    <row r="126" spans="1:8" ht="18" hidden="1" customHeight="1">
      <c r="A126" s="264"/>
      <c r="B126" s="90" t="e">
        <f>VLOOKUP(A126,'決算費目合計額（変更不可）'!A4:B77,2,FALSE)</f>
        <v>#N/A</v>
      </c>
      <c r="C126" s="265"/>
      <c r="D126" s="266"/>
      <c r="E126" s="268"/>
      <c r="F126" s="91">
        <f t="shared" si="3"/>
        <v>0</v>
      </c>
      <c r="G126" s="270" t="s">
        <v>184</v>
      </c>
      <c r="H126" s="271"/>
    </row>
    <row r="127" spans="1:8" ht="18" hidden="1" customHeight="1">
      <c r="A127" s="264"/>
      <c r="B127" s="90" t="e">
        <f>VLOOKUP(A127,'決算費目合計額（変更不可）'!A4:B77,2,FALSE)</f>
        <v>#N/A</v>
      </c>
      <c r="C127" s="265"/>
      <c r="D127" s="266"/>
      <c r="E127" s="268"/>
      <c r="F127" s="91">
        <f t="shared" si="3"/>
        <v>0</v>
      </c>
      <c r="G127" s="270" t="s">
        <v>184</v>
      </c>
      <c r="H127" s="271"/>
    </row>
    <row r="128" spans="1:8" ht="18" hidden="1" customHeight="1">
      <c r="A128" s="264"/>
      <c r="B128" s="90" t="e">
        <f>VLOOKUP(A128,'決算費目合計額（変更不可）'!A4:B77,2,FALSE)</f>
        <v>#N/A</v>
      </c>
      <c r="C128" s="265"/>
      <c r="D128" s="266"/>
      <c r="E128" s="268"/>
      <c r="F128" s="91">
        <f t="shared" si="3"/>
        <v>0</v>
      </c>
      <c r="G128" s="270" t="s">
        <v>184</v>
      </c>
      <c r="H128" s="271"/>
    </row>
    <row r="129" spans="1:8" ht="18" hidden="1" customHeight="1">
      <c r="A129" s="264"/>
      <c r="B129" s="90" t="e">
        <f>VLOOKUP(A129,'決算費目合計額（変更不可）'!A4:B77,2,FALSE)</f>
        <v>#N/A</v>
      </c>
      <c r="C129" s="265"/>
      <c r="D129" s="266"/>
      <c r="E129" s="268"/>
      <c r="F129" s="91">
        <f t="shared" si="3"/>
        <v>0</v>
      </c>
      <c r="G129" s="270" t="s">
        <v>184</v>
      </c>
      <c r="H129" s="271"/>
    </row>
    <row r="130" spans="1:8" ht="18" hidden="1" customHeight="1">
      <c r="A130" s="264"/>
      <c r="B130" s="90" t="e">
        <f>VLOOKUP(A130,'決算費目合計額（変更不可）'!A4:B77,2,FALSE)</f>
        <v>#N/A</v>
      </c>
      <c r="C130" s="265"/>
      <c r="D130" s="266"/>
      <c r="E130" s="268"/>
      <c r="F130" s="91">
        <f t="shared" si="3"/>
        <v>0</v>
      </c>
      <c r="G130" s="270" t="s">
        <v>184</v>
      </c>
      <c r="H130" s="271"/>
    </row>
    <row r="131" spans="1:8" ht="18" hidden="1" customHeight="1">
      <c r="A131" s="264"/>
      <c r="B131" s="90" t="e">
        <f>VLOOKUP(A131,'決算費目合計額（変更不可）'!A4:B77,2,FALSE)</f>
        <v>#N/A</v>
      </c>
      <c r="C131" s="265"/>
      <c r="D131" s="266"/>
      <c r="E131" s="268"/>
      <c r="F131" s="91">
        <f t="shared" si="3"/>
        <v>0</v>
      </c>
      <c r="G131" s="270" t="s">
        <v>184</v>
      </c>
      <c r="H131" s="271"/>
    </row>
    <row r="132" spans="1:8" ht="18" hidden="1" customHeight="1">
      <c r="A132" s="264"/>
      <c r="B132" s="90" t="e">
        <f>VLOOKUP(A132,'決算費目合計額（変更不可）'!A4:B77,2,FALSE)</f>
        <v>#N/A</v>
      </c>
      <c r="C132" s="265"/>
      <c r="D132" s="266"/>
      <c r="E132" s="268"/>
      <c r="F132" s="91">
        <f t="shared" ref="F132:F163" si="4">F131-D132+E132</f>
        <v>0</v>
      </c>
      <c r="G132" s="270" t="s">
        <v>184</v>
      </c>
      <c r="H132" s="271"/>
    </row>
    <row r="133" spans="1:8" ht="18" hidden="1" customHeight="1">
      <c r="A133" s="264"/>
      <c r="B133" s="90" t="e">
        <f>VLOOKUP(A133,'決算費目合計額（変更不可）'!A4:B77,2,FALSE)</f>
        <v>#N/A</v>
      </c>
      <c r="C133" s="265"/>
      <c r="D133" s="266"/>
      <c r="E133" s="268"/>
      <c r="F133" s="91">
        <f t="shared" si="4"/>
        <v>0</v>
      </c>
      <c r="G133" s="270" t="s">
        <v>184</v>
      </c>
      <c r="H133" s="271"/>
    </row>
    <row r="134" spans="1:8" ht="18" hidden="1" customHeight="1">
      <c r="A134" s="264"/>
      <c r="B134" s="90" t="e">
        <f>VLOOKUP(A134,'決算費目合計額（変更不可）'!A4:B77,2,FALSE)</f>
        <v>#N/A</v>
      </c>
      <c r="C134" s="265"/>
      <c r="D134" s="266"/>
      <c r="E134" s="268"/>
      <c r="F134" s="91">
        <f t="shared" si="4"/>
        <v>0</v>
      </c>
      <c r="G134" s="270" t="s">
        <v>184</v>
      </c>
      <c r="H134" s="271"/>
    </row>
    <row r="135" spans="1:8" ht="18" hidden="1" customHeight="1">
      <c r="A135" s="264"/>
      <c r="B135" s="90" t="e">
        <f>VLOOKUP(A135,'決算費目合計額（変更不可）'!A4:B77,2,FALSE)</f>
        <v>#N/A</v>
      </c>
      <c r="C135" s="265"/>
      <c r="D135" s="266"/>
      <c r="E135" s="268"/>
      <c r="F135" s="91">
        <f t="shared" si="4"/>
        <v>0</v>
      </c>
      <c r="G135" s="270" t="s">
        <v>184</v>
      </c>
      <c r="H135" s="271"/>
    </row>
    <row r="136" spans="1:8" ht="18" hidden="1" customHeight="1">
      <c r="A136" s="264"/>
      <c r="B136" s="90" t="e">
        <f>VLOOKUP(A136,'決算費目合計額（変更不可）'!A4:B77,2,FALSE)</f>
        <v>#N/A</v>
      </c>
      <c r="C136" s="265"/>
      <c r="D136" s="266"/>
      <c r="E136" s="268"/>
      <c r="F136" s="91">
        <f t="shared" si="4"/>
        <v>0</v>
      </c>
      <c r="G136" s="270" t="s">
        <v>184</v>
      </c>
      <c r="H136" s="271"/>
    </row>
    <row r="137" spans="1:8" ht="18" hidden="1" customHeight="1">
      <c r="A137" s="264"/>
      <c r="B137" s="90" t="e">
        <f>VLOOKUP(A137,'決算費目合計額（変更不可）'!A4:B77,2,FALSE)</f>
        <v>#N/A</v>
      </c>
      <c r="C137" s="265"/>
      <c r="D137" s="266"/>
      <c r="E137" s="268"/>
      <c r="F137" s="91">
        <f t="shared" si="4"/>
        <v>0</v>
      </c>
      <c r="G137" s="270" t="s">
        <v>184</v>
      </c>
      <c r="H137" s="271"/>
    </row>
    <row r="138" spans="1:8" ht="18" hidden="1" customHeight="1">
      <c r="A138" s="264"/>
      <c r="B138" s="90" t="e">
        <f>VLOOKUP(A138,'決算費目合計額（変更不可）'!A4:B77,2,FALSE)</f>
        <v>#N/A</v>
      </c>
      <c r="C138" s="265"/>
      <c r="D138" s="266"/>
      <c r="E138" s="268"/>
      <c r="F138" s="91">
        <f t="shared" si="4"/>
        <v>0</v>
      </c>
      <c r="G138" s="270" t="s">
        <v>184</v>
      </c>
      <c r="H138" s="271"/>
    </row>
    <row r="139" spans="1:8" ht="18" hidden="1" customHeight="1">
      <c r="A139" s="264"/>
      <c r="B139" s="90" t="e">
        <f>VLOOKUP(A139,'決算費目合計額（変更不可）'!A4:B77,2,FALSE)</f>
        <v>#N/A</v>
      </c>
      <c r="C139" s="265"/>
      <c r="D139" s="266"/>
      <c r="E139" s="268"/>
      <c r="F139" s="91">
        <f t="shared" si="4"/>
        <v>0</v>
      </c>
      <c r="G139" s="270" t="s">
        <v>184</v>
      </c>
      <c r="H139" s="271"/>
    </row>
    <row r="140" spans="1:8" ht="18" hidden="1" customHeight="1">
      <c r="A140" s="264"/>
      <c r="B140" s="90" t="e">
        <f>VLOOKUP(A140,'決算費目合計額（変更不可）'!A4:B77,2,FALSE)</f>
        <v>#N/A</v>
      </c>
      <c r="C140" s="265"/>
      <c r="D140" s="266"/>
      <c r="E140" s="268"/>
      <c r="F140" s="91">
        <f t="shared" si="4"/>
        <v>0</v>
      </c>
      <c r="G140" s="270" t="s">
        <v>184</v>
      </c>
      <c r="H140" s="271"/>
    </row>
    <row r="141" spans="1:8" ht="18" hidden="1" customHeight="1">
      <c r="A141" s="264"/>
      <c r="B141" s="90" t="e">
        <f>VLOOKUP(A141,'決算費目合計額（変更不可）'!A4:B77,2,FALSE)</f>
        <v>#N/A</v>
      </c>
      <c r="C141" s="265"/>
      <c r="D141" s="266"/>
      <c r="E141" s="268"/>
      <c r="F141" s="91">
        <f t="shared" si="4"/>
        <v>0</v>
      </c>
      <c r="G141" s="270" t="s">
        <v>184</v>
      </c>
      <c r="H141" s="271"/>
    </row>
    <row r="142" spans="1:8" ht="18" hidden="1" customHeight="1">
      <c r="A142" s="264"/>
      <c r="B142" s="90" t="e">
        <f>VLOOKUP(A142,'決算費目合計額（変更不可）'!A4:B77,2,FALSE)</f>
        <v>#N/A</v>
      </c>
      <c r="C142" s="265"/>
      <c r="D142" s="266"/>
      <c r="E142" s="268"/>
      <c r="F142" s="91">
        <f t="shared" si="4"/>
        <v>0</v>
      </c>
      <c r="G142" s="270" t="s">
        <v>184</v>
      </c>
      <c r="H142" s="271"/>
    </row>
    <row r="143" spans="1:8" ht="18" hidden="1" customHeight="1">
      <c r="A143" s="264"/>
      <c r="B143" s="90" t="e">
        <f>VLOOKUP(A143,'決算費目合計額（変更不可）'!A4:B77,2,FALSE)</f>
        <v>#N/A</v>
      </c>
      <c r="C143" s="265"/>
      <c r="D143" s="266"/>
      <c r="E143" s="268"/>
      <c r="F143" s="91">
        <f t="shared" si="4"/>
        <v>0</v>
      </c>
      <c r="G143" s="270" t="s">
        <v>184</v>
      </c>
      <c r="H143" s="271"/>
    </row>
    <row r="144" spans="1:8" ht="18" hidden="1" customHeight="1">
      <c r="A144" s="264"/>
      <c r="B144" s="90" t="e">
        <f>VLOOKUP(A144,'決算費目合計額（変更不可）'!A4:B77,2,FALSE)</f>
        <v>#N/A</v>
      </c>
      <c r="C144" s="265"/>
      <c r="D144" s="266"/>
      <c r="E144" s="268"/>
      <c r="F144" s="91">
        <f t="shared" si="4"/>
        <v>0</v>
      </c>
      <c r="G144" s="270" t="s">
        <v>184</v>
      </c>
      <c r="H144" s="271"/>
    </row>
    <row r="145" spans="1:8" ht="18" hidden="1" customHeight="1">
      <c r="A145" s="264"/>
      <c r="B145" s="90" t="e">
        <f>VLOOKUP(A145,'決算費目合計額（変更不可）'!A4:B77,2,FALSE)</f>
        <v>#N/A</v>
      </c>
      <c r="C145" s="265"/>
      <c r="D145" s="266"/>
      <c r="E145" s="268"/>
      <c r="F145" s="91">
        <f t="shared" si="4"/>
        <v>0</v>
      </c>
      <c r="G145" s="270" t="s">
        <v>184</v>
      </c>
      <c r="H145" s="271"/>
    </row>
    <row r="146" spans="1:8" ht="18" hidden="1" customHeight="1">
      <c r="A146" s="264"/>
      <c r="B146" s="90" t="e">
        <f>VLOOKUP(A146,'決算費目合計額（変更不可）'!A4:B77,2,FALSE)</f>
        <v>#N/A</v>
      </c>
      <c r="C146" s="265"/>
      <c r="D146" s="266"/>
      <c r="E146" s="268"/>
      <c r="F146" s="91">
        <f t="shared" si="4"/>
        <v>0</v>
      </c>
      <c r="G146" s="270" t="s">
        <v>184</v>
      </c>
      <c r="H146" s="271"/>
    </row>
    <row r="147" spans="1:8" ht="18" hidden="1" customHeight="1">
      <c r="A147" s="264"/>
      <c r="B147" s="90" t="e">
        <f>VLOOKUP(A147,'決算費目合計額（変更不可）'!A4:B77,2,FALSE)</f>
        <v>#N/A</v>
      </c>
      <c r="C147" s="265"/>
      <c r="D147" s="266"/>
      <c r="E147" s="268"/>
      <c r="F147" s="91">
        <f t="shared" si="4"/>
        <v>0</v>
      </c>
      <c r="G147" s="270" t="s">
        <v>184</v>
      </c>
      <c r="H147" s="271"/>
    </row>
    <row r="148" spans="1:8" ht="18" hidden="1" customHeight="1">
      <c r="A148" s="264"/>
      <c r="B148" s="90" t="e">
        <f>VLOOKUP(A148,'決算費目合計額（変更不可）'!A4:B77,2,FALSE)</f>
        <v>#N/A</v>
      </c>
      <c r="C148" s="265"/>
      <c r="D148" s="266"/>
      <c r="E148" s="268"/>
      <c r="F148" s="91">
        <f t="shared" si="4"/>
        <v>0</v>
      </c>
      <c r="G148" s="270" t="s">
        <v>184</v>
      </c>
      <c r="H148" s="271"/>
    </row>
    <row r="149" spans="1:8" ht="18" hidden="1" customHeight="1">
      <c r="A149" s="264"/>
      <c r="B149" s="90" t="e">
        <f>VLOOKUP(A149,'決算費目合計額（変更不可）'!A4:B77,2,FALSE)</f>
        <v>#N/A</v>
      </c>
      <c r="C149" s="265"/>
      <c r="D149" s="266"/>
      <c r="E149" s="268"/>
      <c r="F149" s="91">
        <f t="shared" si="4"/>
        <v>0</v>
      </c>
      <c r="G149" s="270" t="s">
        <v>184</v>
      </c>
      <c r="H149" s="271"/>
    </row>
    <row r="150" spans="1:8" ht="18" hidden="1" customHeight="1">
      <c r="A150" s="264"/>
      <c r="B150" s="90" t="e">
        <f>VLOOKUP(A150,'決算費目合計額（変更不可）'!A4:B77,2,FALSE)</f>
        <v>#N/A</v>
      </c>
      <c r="C150" s="265"/>
      <c r="D150" s="266"/>
      <c r="E150" s="268"/>
      <c r="F150" s="91">
        <f t="shared" si="4"/>
        <v>0</v>
      </c>
      <c r="G150" s="270" t="s">
        <v>184</v>
      </c>
      <c r="H150" s="271"/>
    </row>
    <row r="151" spans="1:8" ht="18" hidden="1" customHeight="1">
      <c r="A151" s="264"/>
      <c r="B151" s="90" t="e">
        <f>VLOOKUP(A151,'決算費目合計額（変更不可）'!A4:B77,2,FALSE)</f>
        <v>#N/A</v>
      </c>
      <c r="C151" s="265"/>
      <c r="D151" s="266"/>
      <c r="E151" s="268"/>
      <c r="F151" s="91">
        <f t="shared" si="4"/>
        <v>0</v>
      </c>
      <c r="G151" s="270" t="s">
        <v>184</v>
      </c>
      <c r="H151" s="271"/>
    </row>
    <row r="152" spans="1:8" ht="18" hidden="1" customHeight="1">
      <c r="A152" s="264"/>
      <c r="B152" s="90" t="e">
        <f>VLOOKUP(A152,'決算費目合計額（変更不可）'!A4:B77,2,FALSE)</f>
        <v>#N/A</v>
      </c>
      <c r="C152" s="265"/>
      <c r="D152" s="266"/>
      <c r="E152" s="268"/>
      <c r="F152" s="91">
        <f t="shared" si="4"/>
        <v>0</v>
      </c>
      <c r="G152" s="270" t="s">
        <v>184</v>
      </c>
      <c r="H152" s="271"/>
    </row>
    <row r="153" spans="1:8" ht="18" hidden="1" customHeight="1">
      <c r="A153" s="264"/>
      <c r="B153" s="90" t="e">
        <f>VLOOKUP(A153,'決算費目合計額（変更不可）'!A4:B77,2,FALSE)</f>
        <v>#N/A</v>
      </c>
      <c r="C153" s="265"/>
      <c r="D153" s="266"/>
      <c r="E153" s="268"/>
      <c r="F153" s="91">
        <f t="shared" si="4"/>
        <v>0</v>
      </c>
      <c r="G153" s="270" t="s">
        <v>184</v>
      </c>
      <c r="H153" s="271"/>
    </row>
    <row r="154" spans="1:8" ht="18" hidden="1" customHeight="1">
      <c r="A154" s="264"/>
      <c r="B154" s="90" t="e">
        <f>VLOOKUP(A154,'決算費目合計額（変更不可）'!A4:B77,2,FALSE)</f>
        <v>#N/A</v>
      </c>
      <c r="C154" s="265"/>
      <c r="D154" s="266"/>
      <c r="E154" s="268"/>
      <c r="F154" s="91">
        <f t="shared" si="4"/>
        <v>0</v>
      </c>
      <c r="G154" s="270" t="s">
        <v>184</v>
      </c>
      <c r="H154" s="271"/>
    </row>
    <row r="155" spans="1:8" ht="18" hidden="1" customHeight="1">
      <c r="A155" s="264"/>
      <c r="B155" s="90" t="e">
        <f>VLOOKUP(A155,'決算費目合計額（変更不可）'!A4:B77,2,FALSE)</f>
        <v>#N/A</v>
      </c>
      <c r="C155" s="265"/>
      <c r="D155" s="266"/>
      <c r="E155" s="268"/>
      <c r="F155" s="91">
        <f t="shared" si="4"/>
        <v>0</v>
      </c>
      <c r="G155" s="270" t="s">
        <v>184</v>
      </c>
      <c r="H155" s="271"/>
    </row>
    <row r="156" spans="1:8" ht="18" hidden="1" customHeight="1">
      <c r="A156" s="264"/>
      <c r="B156" s="90" t="e">
        <f>VLOOKUP(A156,'決算費目合計額（変更不可）'!A4:B77,2,FALSE)</f>
        <v>#N/A</v>
      </c>
      <c r="C156" s="265"/>
      <c r="D156" s="266"/>
      <c r="E156" s="268"/>
      <c r="F156" s="91">
        <f t="shared" si="4"/>
        <v>0</v>
      </c>
      <c r="G156" s="270" t="s">
        <v>184</v>
      </c>
      <c r="H156" s="271"/>
    </row>
    <row r="157" spans="1:8" ht="18" hidden="1" customHeight="1">
      <c r="A157" s="264"/>
      <c r="B157" s="90" t="e">
        <f>VLOOKUP(A157,'決算費目合計額（変更不可）'!A4:B77,2,FALSE)</f>
        <v>#N/A</v>
      </c>
      <c r="C157" s="265"/>
      <c r="D157" s="266"/>
      <c r="E157" s="268"/>
      <c r="F157" s="91">
        <f t="shared" si="4"/>
        <v>0</v>
      </c>
      <c r="G157" s="270" t="s">
        <v>184</v>
      </c>
      <c r="H157" s="271"/>
    </row>
    <row r="158" spans="1:8" ht="18" hidden="1" customHeight="1">
      <c r="A158" s="264"/>
      <c r="B158" s="90" t="e">
        <f>VLOOKUP(A158,'決算費目合計額（変更不可）'!A4:B77,2,FALSE)</f>
        <v>#N/A</v>
      </c>
      <c r="C158" s="265"/>
      <c r="D158" s="266"/>
      <c r="E158" s="268"/>
      <c r="F158" s="91">
        <f t="shared" si="4"/>
        <v>0</v>
      </c>
      <c r="G158" s="270" t="s">
        <v>184</v>
      </c>
      <c r="H158" s="271"/>
    </row>
    <row r="159" spans="1:8" ht="18" hidden="1" customHeight="1">
      <c r="A159" s="264"/>
      <c r="B159" s="90" t="e">
        <f>VLOOKUP(A159,'決算費目合計額（変更不可）'!A4:B77,2,FALSE)</f>
        <v>#N/A</v>
      </c>
      <c r="C159" s="265"/>
      <c r="D159" s="266"/>
      <c r="E159" s="268"/>
      <c r="F159" s="91">
        <f t="shared" si="4"/>
        <v>0</v>
      </c>
      <c r="G159" s="270" t="s">
        <v>184</v>
      </c>
      <c r="H159" s="271"/>
    </row>
    <row r="160" spans="1:8" ht="18" hidden="1" customHeight="1">
      <c r="A160" s="264"/>
      <c r="B160" s="90" t="e">
        <f>VLOOKUP(A160,'決算費目合計額（変更不可）'!A4:B77,2,FALSE)</f>
        <v>#N/A</v>
      </c>
      <c r="C160" s="265"/>
      <c r="D160" s="266"/>
      <c r="E160" s="268"/>
      <c r="F160" s="91">
        <f t="shared" si="4"/>
        <v>0</v>
      </c>
      <c r="G160" s="270" t="s">
        <v>184</v>
      </c>
      <c r="H160" s="271"/>
    </row>
    <row r="161" spans="1:8" ht="18" hidden="1" customHeight="1">
      <c r="A161" s="264"/>
      <c r="B161" s="90" t="e">
        <f>VLOOKUP(A161,'決算費目合計額（変更不可）'!A4:B77,2,FALSE)</f>
        <v>#N/A</v>
      </c>
      <c r="C161" s="265"/>
      <c r="D161" s="266"/>
      <c r="E161" s="268"/>
      <c r="F161" s="91">
        <f t="shared" si="4"/>
        <v>0</v>
      </c>
      <c r="G161" s="270" t="s">
        <v>184</v>
      </c>
      <c r="H161" s="271"/>
    </row>
    <row r="162" spans="1:8" ht="18" hidden="1" customHeight="1">
      <c r="A162" s="264"/>
      <c r="B162" s="90" t="e">
        <f>VLOOKUP(A162,'決算費目合計額（変更不可）'!A4:B77,2,FALSE)</f>
        <v>#N/A</v>
      </c>
      <c r="C162" s="265"/>
      <c r="D162" s="266"/>
      <c r="E162" s="268"/>
      <c r="F162" s="91">
        <f t="shared" si="4"/>
        <v>0</v>
      </c>
      <c r="G162" s="270" t="s">
        <v>184</v>
      </c>
      <c r="H162" s="271"/>
    </row>
    <row r="163" spans="1:8" ht="18" hidden="1" customHeight="1">
      <c r="A163" s="264"/>
      <c r="B163" s="90" t="e">
        <f>VLOOKUP(A163,'決算費目合計額（変更不可）'!A4:B77,2,FALSE)</f>
        <v>#N/A</v>
      </c>
      <c r="C163" s="265"/>
      <c r="D163" s="266"/>
      <c r="E163" s="268"/>
      <c r="F163" s="91">
        <f t="shared" si="4"/>
        <v>0</v>
      </c>
      <c r="G163" s="270" t="s">
        <v>184</v>
      </c>
      <c r="H163" s="271"/>
    </row>
    <row r="164" spans="1:8" ht="18" hidden="1" customHeight="1">
      <c r="A164" s="264"/>
      <c r="B164" s="90" t="e">
        <f>VLOOKUP(A164,'決算費目合計額（変更不可）'!A4:B77,2,FALSE)</f>
        <v>#N/A</v>
      </c>
      <c r="C164" s="265"/>
      <c r="D164" s="266"/>
      <c r="E164" s="268"/>
      <c r="F164" s="91">
        <f t="shared" ref="F164:F177" si="5">F163-D164+E164</f>
        <v>0</v>
      </c>
      <c r="G164" s="270" t="s">
        <v>184</v>
      </c>
      <c r="H164" s="271"/>
    </row>
    <row r="165" spans="1:8" ht="18" hidden="1" customHeight="1">
      <c r="A165" s="264"/>
      <c r="B165" s="90" t="e">
        <f>VLOOKUP(A165,'決算費目合計額（変更不可）'!A4:B77,2,FALSE)</f>
        <v>#N/A</v>
      </c>
      <c r="C165" s="265"/>
      <c r="D165" s="266"/>
      <c r="E165" s="268"/>
      <c r="F165" s="91">
        <f t="shared" si="5"/>
        <v>0</v>
      </c>
      <c r="G165" s="270" t="s">
        <v>184</v>
      </c>
      <c r="H165" s="271"/>
    </row>
    <row r="166" spans="1:8" ht="18" hidden="1" customHeight="1">
      <c r="A166" s="264"/>
      <c r="B166" s="90" t="e">
        <f>VLOOKUP(A166,'決算費目合計額（変更不可）'!A4:B77,2,FALSE)</f>
        <v>#N/A</v>
      </c>
      <c r="C166" s="265"/>
      <c r="D166" s="266"/>
      <c r="E166" s="268"/>
      <c r="F166" s="91">
        <f t="shared" si="5"/>
        <v>0</v>
      </c>
      <c r="G166" s="270" t="s">
        <v>184</v>
      </c>
      <c r="H166" s="271"/>
    </row>
    <row r="167" spans="1:8" ht="18" hidden="1" customHeight="1">
      <c r="A167" s="264"/>
      <c r="B167" s="90" t="e">
        <f>VLOOKUP(A167,'決算費目合計額（変更不可）'!A4:B77,2,FALSE)</f>
        <v>#N/A</v>
      </c>
      <c r="C167" s="265"/>
      <c r="D167" s="266"/>
      <c r="E167" s="268"/>
      <c r="F167" s="91">
        <f t="shared" si="5"/>
        <v>0</v>
      </c>
      <c r="G167" s="270" t="s">
        <v>184</v>
      </c>
      <c r="H167" s="271"/>
    </row>
    <row r="168" spans="1:8" ht="18" hidden="1" customHeight="1">
      <c r="A168" s="264"/>
      <c r="B168" s="90" t="e">
        <f>VLOOKUP(A168,'決算費目合計額（変更不可）'!A4:B77,2,FALSE)</f>
        <v>#N/A</v>
      </c>
      <c r="C168" s="265"/>
      <c r="D168" s="266"/>
      <c r="E168" s="268"/>
      <c r="F168" s="91">
        <f t="shared" si="5"/>
        <v>0</v>
      </c>
      <c r="G168" s="270" t="s">
        <v>184</v>
      </c>
      <c r="H168" s="271"/>
    </row>
    <row r="169" spans="1:8" ht="18" hidden="1" customHeight="1">
      <c r="A169" s="264"/>
      <c r="B169" s="90" t="e">
        <f>VLOOKUP(A169,'決算費目合計額（変更不可）'!A4:B77,2,FALSE)</f>
        <v>#N/A</v>
      </c>
      <c r="C169" s="265"/>
      <c r="D169" s="266"/>
      <c r="E169" s="268"/>
      <c r="F169" s="91">
        <f t="shared" si="5"/>
        <v>0</v>
      </c>
      <c r="G169" s="270" t="s">
        <v>184</v>
      </c>
      <c r="H169" s="271"/>
    </row>
    <row r="170" spans="1:8" ht="18" hidden="1" customHeight="1">
      <c r="A170" s="264"/>
      <c r="B170" s="90" t="e">
        <f>VLOOKUP(A170,'決算費目合計額（変更不可）'!A4:B77,2,FALSE)</f>
        <v>#N/A</v>
      </c>
      <c r="C170" s="265"/>
      <c r="D170" s="266"/>
      <c r="E170" s="268"/>
      <c r="F170" s="91">
        <f t="shared" si="5"/>
        <v>0</v>
      </c>
      <c r="G170" s="270" t="s">
        <v>184</v>
      </c>
      <c r="H170" s="271"/>
    </row>
    <row r="171" spans="1:8" ht="18" hidden="1" customHeight="1">
      <c r="A171" s="264"/>
      <c r="B171" s="90" t="e">
        <f>VLOOKUP(A171,'決算費目合計額（変更不可）'!A4:B77,2,FALSE)</f>
        <v>#N/A</v>
      </c>
      <c r="C171" s="265"/>
      <c r="D171" s="266"/>
      <c r="E171" s="268"/>
      <c r="F171" s="91">
        <f t="shared" si="5"/>
        <v>0</v>
      </c>
      <c r="G171" s="270" t="s">
        <v>184</v>
      </c>
      <c r="H171" s="271"/>
    </row>
    <row r="172" spans="1:8" ht="18" hidden="1" customHeight="1">
      <c r="A172" s="264"/>
      <c r="B172" s="90" t="e">
        <f>VLOOKUP(A172,'決算費目合計額（変更不可）'!A4:B77,2,FALSE)</f>
        <v>#N/A</v>
      </c>
      <c r="C172" s="265"/>
      <c r="D172" s="266"/>
      <c r="E172" s="268"/>
      <c r="F172" s="91">
        <f t="shared" si="5"/>
        <v>0</v>
      </c>
      <c r="G172" s="270" t="s">
        <v>184</v>
      </c>
      <c r="H172" s="271"/>
    </row>
    <row r="173" spans="1:8" ht="18" hidden="1" customHeight="1">
      <c r="A173" s="264"/>
      <c r="B173" s="90" t="e">
        <f>VLOOKUP(A173,'決算費目合計額（変更不可）'!A4:B77,2,FALSE)</f>
        <v>#N/A</v>
      </c>
      <c r="C173" s="265"/>
      <c r="D173" s="266"/>
      <c r="E173" s="268"/>
      <c r="F173" s="91">
        <f t="shared" si="5"/>
        <v>0</v>
      </c>
      <c r="G173" s="270" t="s">
        <v>184</v>
      </c>
      <c r="H173" s="271"/>
    </row>
    <row r="174" spans="1:8" ht="18" hidden="1" customHeight="1">
      <c r="A174" s="264"/>
      <c r="B174" s="90" t="e">
        <f>VLOOKUP(A174,'決算費目合計額（変更不可）'!A4:B77,2,FALSE)</f>
        <v>#N/A</v>
      </c>
      <c r="C174" s="265"/>
      <c r="D174" s="266"/>
      <c r="E174" s="268"/>
      <c r="F174" s="91">
        <f t="shared" si="5"/>
        <v>0</v>
      </c>
      <c r="G174" s="270" t="s">
        <v>184</v>
      </c>
      <c r="H174" s="271"/>
    </row>
    <row r="175" spans="1:8" ht="18" hidden="1" customHeight="1">
      <c r="A175" s="264"/>
      <c r="B175" s="90" t="e">
        <f>VLOOKUP(A175,'決算費目合計額（変更不可）'!A4:B77,2,FALSE)</f>
        <v>#N/A</v>
      </c>
      <c r="C175" s="265"/>
      <c r="D175" s="266"/>
      <c r="E175" s="268"/>
      <c r="F175" s="91">
        <f t="shared" si="5"/>
        <v>0</v>
      </c>
      <c r="G175" s="270" t="s">
        <v>184</v>
      </c>
      <c r="H175" s="271"/>
    </row>
    <row r="176" spans="1:8" ht="18" hidden="1" customHeight="1">
      <c r="A176" s="264"/>
      <c r="B176" s="90" t="e">
        <f>VLOOKUP(A176,'決算費目合計額（変更不可）'!A4:B77,2,FALSE)</f>
        <v>#N/A</v>
      </c>
      <c r="C176" s="265"/>
      <c r="D176" s="266"/>
      <c r="E176" s="268"/>
      <c r="F176" s="91">
        <f>F175-D176+E176</f>
        <v>0</v>
      </c>
      <c r="G176" s="270" t="s">
        <v>184</v>
      </c>
      <c r="H176" s="271"/>
    </row>
    <row r="177" spans="1:8" ht="18" hidden="1" customHeight="1">
      <c r="A177" s="264"/>
      <c r="B177" s="90" t="e">
        <f>VLOOKUP(A177,'決算費目合計額（変更不可）'!A4:B77,2,FALSE)</f>
        <v>#N/A</v>
      </c>
      <c r="C177" s="265"/>
      <c r="D177" s="266"/>
      <c r="E177" s="268"/>
      <c r="F177" s="329">
        <f t="shared" si="5"/>
        <v>0</v>
      </c>
      <c r="G177" s="270" t="s">
        <v>184</v>
      </c>
      <c r="H177" s="271"/>
    </row>
    <row r="178" spans="1:8" ht="18" customHeight="1" thickBot="1">
      <c r="A178" s="92"/>
      <c r="B178" s="93"/>
      <c r="C178" s="94"/>
      <c r="D178" s="95">
        <f>SUM(D4:D177)</f>
        <v>0</v>
      </c>
      <c r="E178" s="96">
        <f>SUM(E3:E177)</f>
        <v>0</v>
      </c>
      <c r="F178" s="330">
        <f>E178-D178</f>
        <v>0</v>
      </c>
      <c r="G178" s="96">
        <f>SUMIFS(D4:D177,G4:G177,"該当")</f>
        <v>0</v>
      </c>
      <c r="H178" s="98"/>
    </row>
    <row r="179" spans="1:8" ht="62.25">
      <c r="F179" s="331" t="s">
        <v>280</v>
      </c>
    </row>
  </sheetData>
  <sheetProtection selectLockedCells="1"/>
  <autoFilter ref="A3:H3"/>
  <mergeCells count="1">
    <mergeCell ref="G2:G3"/>
  </mergeCells>
  <phoneticPr fontId="2"/>
  <dataValidations xWindow="295" yWindow="536" count="2">
    <dataValidation type="list" allowBlank="1" showInputMessage="1" showErrorMessage="1" sqref="A4:A177">
      <formula1>"1,2,3,4,5,6,7,8,9,10,11,12,13,14,15,16,17,18,19,20,21,22,23,24,25,26,27,28,29,30,31,32,33,34,35,36,37,38,39,40,41,42,43,44,45,46,47,48,49,50,51,52,53,54,55,56,57,58,59,60,61"</formula1>
    </dataValidation>
    <dataValidation type="list" allowBlank="1" showInputMessage="1" showErrorMessage="1" sqref="G4:G177">
      <formula1>"　,該当"</formula1>
    </dataValidation>
  </dataValidations>
  <printOptions horizontalCentered="1"/>
  <pageMargins left="0.19685039370078741" right="0.19685039370078741" top="0.19685039370078741" bottom="0.19685039370078741" header="0.51181102362204722" footer="0.51181102362204722"/>
  <pageSetup paperSize="9" scale="75" orientation="landscape" horizontalDpi="4294967294"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L80"/>
  <sheetViews>
    <sheetView zoomScaleNormal="100" workbookViewId="0">
      <pane xSplit="2" ySplit="2" topLeftCell="C3" activePane="bottomRight" state="frozen"/>
      <selection pane="topRight" activeCell="C1" sqref="C1"/>
      <selection pane="bottomLeft" activeCell="A3" sqref="A3"/>
      <selection pane="bottomRight" activeCell="E1" sqref="E1:G1"/>
    </sheetView>
  </sheetViews>
  <sheetFormatPr defaultColWidth="13.375" defaultRowHeight="15" customHeight="1"/>
  <cols>
    <col min="1" max="1" width="4" style="30" customWidth="1"/>
    <col min="2" max="2" width="6.25" style="59" customWidth="1"/>
    <col min="3" max="3" width="25.125" style="30" customWidth="1"/>
    <col min="4" max="4" width="16.25" style="67" customWidth="1"/>
    <col min="5" max="5" width="3.625" style="67" customWidth="1"/>
    <col min="6" max="6" width="6.25" style="67" customWidth="1"/>
    <col min="7" max="7" width="25" style="30" customWidth="1"/>
    <col min="8" max="8" width="16.25" style="30" customWidth="1"/>
    <col min="9" max="9" width="6.75" style="30" customWidth="1"/>
    <col min="10" max="16384" width="13.375" style="30"/>
  </cols>
  <sheetData>
    <row r="1" spans="1:12" s="33" customFormat="1" ht="35.25" customHeight="1">
      <c r="A1" s="346"/>
      <c r="B1" s="351" t="s">
        <v>60</v>
      </c>
      <c r="C1" s="347"/>
      <c r="D1" s="31" t="s">
        <v>266</v>
      </c>
      <c r="E1" s="352"/>
      <c r="F1" s="353" t="s">
        <v>63</v>
      </c>
      <c r="G1" s="354"/>
      <c r="H1" s="31" t="s">
        <v>267</v>
      </c>
      <c r="I1" s="346"/>
    </row>
    <row r="2" spans="1:12" s="33" customFormat="1" ht="15.75" customHeight="1">
      <c r="A2" s="346"/>
      <c r="B2" s="34" t="s">
        <v>61</v>
      </c>
      <c r="C2" s="35" t="s">
        <v>30</v>
      </c>
      <c r="D2" s="35" t="s">
        <v>6</v>
      </c>
      <c r="E2" s="36"/>
      <c r="F2" s="35" t="s">
        <v>62</v>
      </c>
      <c r="G2" s="35" t="s">
        <v>30</v>
      </c>
      <c r="H2" s="35" t="s">
        <v>6</v>
      </c>
      <c r="I2" s="346"/>
    </row>
    <row r="3" spans="1:12" s="33" customFormat="1" ht="18" customHeight="1" thickBot="1">
      <c r="A3" s="346"/>
      <c r="B3" s="37" t="s">
        <v>13</v>
      </c>
      <c r="C3" s="38"/>
      <c r="D3" s="39">
        <f>SUM(D4:D11)</f>
        <v>0</v>
      </c>
      <c r="E3" s="40"/>
      <c r="F3" s="37" t="s">
        <v>8</v>
      </c>
      <c r="G3" s="38"/>
      <c r="H3" s="41">
        <f>SUM(H4:H8)</f>
        <v>0</v>
      </c>
      <c r="I3" s="346"/>
    </row>
    <row r="4" spans="1:12" s="33" customFormat="1" ht="18" customHeight="1" thickTop="1">
      <c r="A4" s="346"/>
      <c r="B4" s="42">
        <v>1</v>
      </c>
      <c r="C4" s="43" t="s">
        <v>31</v>
      </c>
      <c r="D4" s="256"/>
      <c r="E4" s="44"/>
      <c r="F4" s="45">
        <v>29</v>
      </c>
      <c r="G4" s="46" t="s">
        <v>66</v>
      </c>
      <c r="H4" s="259"/>
      <c r="I4" s="346"/>
      <c r="J4" s="739" t="s">
        <v>203</v>
      </c>
      <c r="K4" s="740"/>
      <c r="L4" s="741"/>
    </row>
    <row r="5" spans="1:12" s="33" customFormat="1" ht="18" customHeight="1">
      <c r="A5" s="346"/>
      <c r="B5" s="42">
        <v>2</v>
      </c>
      <c r="C5" s="43" t="s">
        <v>14</v>
      </c>
      <c r="D5" s="257"/>
      <c r="E5" s="44"/>
      <c r="F5" s="45">
        <v>30</v>
      </c>
      <c r="G5" s="43" t="s">
        <v>40</v>
      </c>
      <c r="H5" s="260"/>
      <c r="I5" s="346"/>
      <c r="J5" s="742"/>
      <c r="K5" s="743"/>
      <c r="L5" s="744"/>
    </row>
    <row r="6" spans="1:12" s="33" customFormat="1" ht="18" customHeight="1">
      <c r="A6" s="346"/>
      <c r="B6" s="42">
        <v>3</v>
      </c>
      <c r="C6" s="43" t="s">
        <v>15</v>
      </c>
      <c r="D6" s="257"/>
      <c r="E6" s="44"/>
      <c r="F6" s="45">
        <v>31</v>
      </c>
      <c r="G6" s="43" t="s">
        <v>41</v>
      </c>
      <c r="H6" s="260"/>
      <c r="I6" s="346"/>
      <c r="J6" s="742"/>
      <c r="K6" s="743"/>
      <c r="L6" s="744"/>
    </row>
    <row r="7" spans="1:12" s="33" customFormat="1" ht="18" customHeight="1" thickBot="1">
      <c r="A7" s="346"/>
      <c r="B7" s="42">
        <v>4</v>
      </c>
      <c r="C7" s="43" t="s">
        <v>16</v>
      </c>
      <c r="D7" s="257"/>
      <c r="E7" s="44"/>
      <c r="F7" s="45">
        <v>32</v>
      </c>
      <c r="G7" s="43" t="s">
        <v>42</v>
      </c>
      <c r="H7" s="260"/>
      <c r="I7" s="346"/>
      <c r="J7" s="745"/>
      <c r="K7" s="746"/>
      <c r="L7" s="747"/>
    </row>
    <row r="8" spans="1:12" s="33" customFormat="1" ht="18" customHeight="1" thickTop="1" thickBot="1">
      <c r="A8" s="346"/>
      <c r="B8" s="42">
        <v>5</v>
      </c>
      <c r="C8" s="43" t="s">
        <v>17</v>
      </c>
      <c r="D8" s="257"/>
      <c r="E8" s="44"/>
      <c r="F8" s="45">
        <v>33</v>
      </c>
      <c r="G8" s="43" t="s">
        <v>32</v>
      </c>
      <c r="H8" s="261"/>
      <c r="I8" s="346"/>
    </row>
    <row r="9" spans="1:12" s="33" customFormat="1" ht="18" customHeight="1" thickTop="1" thickBot="1">
      <c r="A9" s="346"/>
      <c r="B9" s="42">
        <v>6</v>
      </c>
      <c r="C9" s="43" t="s">
        <v>18</v>
      </c>
      <c r="D9" s="257"/>
      <c r="E9" s="44"/>
      <c r="F9" s="37" t="s">
        <v>43</v>
      </c>
      <c r="G9" s="38"/>
      <c r="H9" s="47">
        <f>SUM(H10:H12)</f>
        <v>0</v>
      </c>
      <c r="I9" s="346"/>
    </row>
    <row r="10" spans="1:12" s="33" customFormat="1" ht="18" customHeight="1" thickTop="1">
      <c r="A10" s="346"/>
      <c r="B10" s="42">
        <v>7</v>
      </c>
      <c r="C10" s="43" t="s">
        <v>19</v>
      </c>
      <c r="D10" s="257"/>
      <c r="E10" s="44"/>
      <c r="F10" s="45">
        <v>34</v>
      </c>
      <c r="G10" s="43" t="s">
        <v>44</v>
      </c>
      <c r="H10" s="259"/>
      <c r="I10" s="346"/>
    </row>
    <row r="11" spans="1:12" s="33" customFormat="1" ht="18" customHeight="1" thickBot="1">
      <c r="A11" s="346"/>
      <c r="B11" s="42">
        <v>8</v>
      </c>
      <c r="C11" s="43" t="s">
        <v>32</v>
      </c>
      <c r="D11" s="258"/>
      <c r="E11" s="44"/>
      <c r="F11" s="45">
        <v>35</v>
      </c>
      <c r="G11" s="46" t="s">
        <v>67</v>
      </c>
      <c r="H11" s="260"/>
      <c r="I11" s="346"/>
    </row>
    <row r="12" spans="1:12" s="33" customFormat="1" ht="18" customHeight="1" thickTop="1" thickBot="1">
      <c r="A12" s="346"/>
      <c r="B12" s="37" t="s">
        <v>20</v>
      </c>
      <c r="C12" s="38"/>
      <c r="D12" s="48">
        <f>SUM(D13:D16)</f>
        <v>0</v>
      </c>
      <c r="E12" s="40"/>
      <c r="F12" s="45">
        <v>36</v>
      </c>
      <c r="G12" s="43" t="s">
        <v>32</v>
      </c>
      <c r="H12" s="261"/>
      <c r="I12" s="346"/>
    </row>
    <row r="13" spans="1:12" s="33" customFormat="1" ht="18" customHeight="1" thickTop="1" thickBot="1">
      <c r="A13" s="346"/>
      <c r="B13" s="42">
        <v>9</v>
      </c>
      <c r="C13" s="49" t="s">
        <v>21</v>
      </c>
      <c r="D13" s="256"/>
      <c r="E13" s="44"/>
      <c r="F13" s="37" t="s">
        <v>45</v>
      </c>
      <c r="G13" s="38"/>
      <c r="H13" s="47">
        <f>SUM(H14:H24)</f>
        <v>0</v>
      </c>
      <c r="I13" s="346"/>
    </row>
    <row r="14" spans="1:12" s="33" customFormat="1" ht="18" customHeight="1" thickTop="1">
      <c r="A14" s="346"/>
      <c r="B14" s="42">
        <v>10</v>
      </c>
      <c r="C14" s="49" t="s">
        <v>22</v>
      </c>
      <c r="D14" s="257"/>
      <c r="E14" s="44"/>
      <c r="F14" s="45">
        <v>37</v>
      </c>
      <c r="G14" s="46" t="s">
        <v>69</v>
      </c>
      <c r="H14" s="259"/>
      <c r="I14" s="346"/>
    </row>
    <row r="15" spans="1:12" s="33" customFormat="1" ht="18" customHeight="1">
      <c r="A15" s="346"/>
      <c r="B15" s="42">
        <v>11</v>
      </c>
      <c r="C15" s="49" t="s">
        <v>23</v>
      </c>
      <c r="D15" s="257"/>
      <c r="E15" s="44"/>
      <c r="F15" s="45">
        <v>38</v>
      </c>
      <c r="G15" s="50" t="s">
        <v>68</v>
      </c>
      <c r="H15" s="262"/>
      <c r="I15" s="346"/>
    </row>
    <row r="16" spans="1:12" s="33" customFormat="1" ht="18" customHeight="1" thickBot="1">
      <c r="A16" s="346"/>
      <c r="B16" s="42">
        <v>12</v>
      </c>
      <c r="C16" s="49" t="s">
        <v>32</v>
      </c>
      <c r="D16" s="258"/>
      <c r="E16" s="44"/>
      <c r="F16" s="45">
        <v>39</v>
      </c>
      <c r="G16" s="46" t="s">
        <v>70</v>
      </c>
      <c r="H16" s="260"/>
      <c r="I16" s="346"/>
    </row>
    <row r="17" spans="1:9" s="33" customFormat="1" ht="18" customHeight="1" thickTop="1" thickBot="1">
      <c r="A17" s="346"/>
      <c r="B17" s="37" t="s">
        <v>24</v>
      </c>
      <c r="C17" s="38"/>
      <c r="D17" s="48">
        <f>SUM(D18:D22)</f>
        <v>0</v>
      </c>
      <c r="E17" s="40"/>
      <c r="F17" s="45">
        <v>40</v>
      </c>
      <c r="G17" s="43" t="s">
        <v>46</v>
      </c>
      <c r="H17" s="260"/>
      <c r="I17" s="346"/>
    </row>
    <row r="18" spans="1:9" s="33" customFormat="1" ht="18" customHeight="1" thickTop="1">
      <c r="A18" s="346"/>
      <c r="B18" s="42">
        <v>13</v>
      </c>
      <c r="C18" s="49" t="s">
        <v>25</v>
      </c>
      <c r="D18" s="256"/>
      <c r="E18" s="44"/>
      <c r="F18" s="45">
        <v>41</v>
      </c>
      <c r="G18" s="43" t="s">
        <v>47</v>
      </c>
      <c r="H18" s="260"/>
      <c r="I18" s="346"/>
    </row>
    <row r="19" spans="1:9" s="33" customFormat="1" ht="18" customHeight="1">
      <c r="A19" s="346"/>
      <c r="B19" s="42">
        <v>14</v>
      </c>
      <c r="C19" s="49" t="s">
        <v>253</v>
      </c>
      <c r="D19" s="257"/>
      <c r="E19" s="44"/>
      <c r="F19" s="45">
        <v>42</v>
      </c>
      <c r="G19" s="46" t="s">
        <v>67</v>
      </c>
      <c r="H19" s="260"/>
      <c r="I19" s="346"/>
    </row>
    <row r="20" spans="1:9" s="33" customFormat="1" ht="18" customHeight="1">
      <c r="A20" s="346"/>
      <c r="B20" s="42">
        <v>15</v>
      </c>
      <c r="C20" s="49" t="s">
        <v>27</v>
      </c>
      <c r="D20" s="257"/>
      <c r="E20" s="44"/>
      <c r="F20" s="45">
        <v>43</v>
      </c>
      <c r="G20" s="43" t="s">
        <v>48</v>
      </c>
      <c r="H20" s="260"/>
      <c r="I20" s="346"/>
    </row>
    <row r="21" spans="1:9" s="33" customFormat="1" ht="18" customHeight="1">
      <c r="A21" s="346"/>
      <c r="B21" s="42">
        <v>16</v>
      </c>
      <c r="C21" s="49" t="s">
        <v>28</v>
      </c>
      <c r="D21" s="257"/>
      <c r="E21" s="44"/>
      <c r="F21" s="45">
        <v>44</v>
      </c>
      <c r="G21" s="43" t="s">
        <v>49</v>
      </c>
      <c r="H21" s="260"/>
      <c r="I21" s="346"/>
    </row>
    <row r="22" spans="1:9" s="33" customFormat="1" ht="18" customHeight="1" thickBot="1">
      <c r="A22" s="346"/>
      <c r="B22" s="42">
        <v>17</v>
      </c>
      <c r="C22" s="49" t="s">
        <v>32</v>
      </c>
      <c r="D22" s="258"/>
      <c r="E22" s="44"/>
      <c r="F22" s="45">
        <v>45</v>
      </c>
      <c r="G22" s="43" t="s">
        <v>50</v>
      </c>
      <c r="H22" s="260"/>
      <c r="I22" s="346"/>
    </row>
    <row r="23" spans="1:9" s="33" customFormat="1" ht="18" customHeight="1" thickTop="1" thickBot="1">
      <c r="A23" s="346"/>
      <c r="B23" s="37" t="s">
        <v>29</v>
      </c>
      <c r="C23" s="38"/>
      <c r="D23" s="48">
        <f>SUM(D24:D28)</f>
        <v>0</v>
      </c>
      <c r="E23" s="40"/>
      <c r="F23" s="45">
        <v>46</v>
      </c>
      <c r="G23" s="43" t="s">
        <v>51</v>
      </c>
      <c r="H23" s="260"/>
      <c r="I23" s="346"/>
    </row>
    <row r="24" spans="1:9" s="33" customFormat="1" ht="18" customHeight="1" thickTop="1" thickBot="1">
      <c r="A24" s="346"/>
      <c r="B24" s="42">
        <v>18</v>
      </c>
      <c r="C24" s="49" t="s">
        <v>25</v>
      </c>
      <c r="D24" s="256"/>
      <c r="E24" s="44"/>
      <c r="F24" s="45">
        <v>47</v>
      </c>
      <c r="G24" s="43" t="s">
        <v>32</v>
      </c>
      <c r="H24" s="261"/>
      <c r="I24" s="346"/>
    </row>
    <row r="25" spans="1:9" s="33" customFormat="1" ht="18" customHeight="1" thickTop="1" thickBot="1">
      <c r="A25" s="346"/>
      <c r="B25" s="42">
        <v>19</v>
      </c>
      <c r="C25" s="49" t="s">
        <v>253</v>
      </c>
      <c r="D25" s="257"/>
      <c r="E25" s="44"/>
      <c r="F25" s="37" t="s">
        <v>52</v>
      </c>
      <c r="G25" s="38"/>
      <c r="H25" s="47">
        <f>SUM(H26:H29)</f>
        <v>0</v>
      </c>
      <c r="I25" s="346"/>
    </row>
    <row r="26" spans="1:9" s="33" customFormat="1" ht="18" customHeight="1" thickTop="1">
      <c r="A26" s="346"/>
      <c r="B26" s="42">
        <v>20</v>
      </c>
      <c r="C26" s="49" t="s">
        <v>27</v>
      </c>
      <c r="D26" s="257"/>
      <c r="E26" s="44"/>
      <c r="F26" s="45">
        <v>48</v>
      </c>
      <c r="G26" s="46" t="s">
        <v>65</v>
      </c>
      <c r="H26" s="259"/>
      <c r="I26" s="346"/>
    </row>
    <row r="27" spans="1:9" s="33" customFormat="1" ht="18" customHeight="1">
      <c r="A27" s="346"/>
      <c r="B27" s="42">
        <v>21</v>
      </c>
      <c r="C27" s="49" t="s">
        <v>28</v>
      </c>
      <c r="D27" s="257"/>
      <c r="E27" s="44"/>
      <c r="F27" s="45">
        <v>49</v>
      </c>
      <c r="G27" s="43" t="s">
        <v>53</v>
      </c>
      <c r="H27" s="260"/>
      <c r="I27" s="346"/>
    </row>
    <row r="28" spans="1:9" s="33" customFormat="1" ht="18" customHeight="1" thickBot="1">
      <c r="A28" s="346"/>
      <c r="B28" s="42">
        <v>22</v>
      </c>
      <c r="C28" s="49" t="s">
        <v>32</v>
      </c>
      <c r="D28" s="258"/>
      <c r="E28" s="44"/>
      <c r="F28" s="45">
        <v>50</v>
      </c>
      <c r="G28" s="43" t="s">
        <v>54</v>
      </c>
      <c r="H28" s="260"/>
      <c r="I28" s="346"/>
    </row>
    <row r="29" spans="1:9" s="33" customFormat="1" ht="18" customHeight="1" thickTop="1" thickBot="1">
      <c r="A29" s="346"/>
      <c r="B29" s="37" t="s">
        <v>33</v>
      </c>
      <c r="C29" s="38"/>
      <c r="D29" s="48">
        <f>SUM(D30:D35)</f>
        <v>0</v>
      </c>
      <c r="E29" s="40"/>
      <c r="F29" s="45">
        <v>51</v>
      </c>
      <c r="G29" s="43" t="s">
        <v>32</v>
      </c>
      <c r="H29" s="261"/>
      <c r="I29" s="346"/>
    </row>
    <row r="30" spans="1:9" s="33" customFormat="1" ht="18" customHeight="1" thickTop="1" thickBot="1">
      <c r="A30" s="346"/>
      <c r="B30" s="42">
        <v>23</v>
      </c>
      <c r="C30" s="49" t="s">
        <v>34</v>
      </c>
      <c r="D30" s="256"/>
      <c r="E30" s="44"/>
      <c r="F30" s="37" t="s">
        <v>55</v>
      </c>
      <c r="G30" s="38"/>
      <c r="H30" s="47">
        <f>SUM(H31:H33)</f>
        <v>0</v>
      </c>
      <c r="I30" s="346"/>
    </row>
    <row r="31" spans="1:9" s="33" customFormat="1" ht="18" customHeight="1" thickTop="1">
      <c r="A31" s="346"/>
      <c r="B31" s="42">
        <v>24</v>
      </c>
      <c r="C31" s="49" t="s">
        <v>35</v>
      </c>
      <c r="D31" s="257"/>
      <c r="E31" s="44"/>
      <c r="F31" s="45">
        <v>52</v>
      </c>
      <c r="G31" s="46" t="s">
        <v>251</v>
      </c>
      <c r="H31" s="259"/>
      <c r="I31" s="346"/>
    </row>
    <row r="32" spans="1:9" s="33" customFormat="1" ht="18" customHeight="1">
      <c r="A32" s="346"/>
      <c r="B32" s="42">
        <v>25</v>
      </c>
      <c r="C32" s="49" t="s">
        <v>36</v>
      </c>
      <c r="D32" s="257"/>
      <c r="E32" s="44"/>
      <c r="F32" s="45">
        <v>53</v>
      </c>
      <c r="G32" s="46" t="s">
        <v>252</v>
      </c>
      <c r="H32" s="260"/>
      <c r="I32" s="346"/>
    </row>
    <row r="33" spans="1:9" ht="18" customHeight="1" thickBot="1">
      <c r="A33" s="347"/>
      <c r="B33" s="42">
        <v>26</v>
      </c>
      <c r="C33" s="49" t="s">
        <v>37</v>
      </c>
      <c r="D33" s="257"/>
      <c r="E33" s="44"/>
      <c r="F33" s="45">
        <v>54</v>
      </c>
      <c r="G33" s="46" t="s">
        <v>73</v>
      </c>
      <c r="H33" s="261"/>
      <c r="I33" s="347"/>
    </row>
    <row r="34" spans="1:9" ht="18" customHeight="1" thickTop="1" thickBot="1">
      <c r="A34" s="347"/>
      <c r="B34" s="42">
        <v>27</v>
      </c>
      <c r="C34" s="49" t="s">
        <v>38</v>
      </c>
      <c r="D34" s="257"/>
      <c r="E34" s="44"/>
      <c r="F34" s="37" t="s">
        <v>56</v>
      </c>
      <c r="G34" s="38"/>
      <c r="H34" s="47">
        <f>SUM(H35:H36)</f>
        <v>0</v>
      </c>
      <c r="I34" s="347"/>
    </row>
    <row r="35" spans="1:9" ht="18" customHeight="1" thickTop="1" thickBot="1">
      <c r="A35" s="347"/>
      <c r="B35" s="42">
        <v>28</v>
      </c>
      <c r="C35" s="49" t="s">
        <v>32</v>
      </c>
      <c r="D35" s="258"/>
      <c r="E35" s="44"/>
      <c r="F35" s="45">
        <v>55</v>
      </c>
      <c r="G35" s="43" t="s">
        <v>57</v>
      </c>
      <c r="H35" s="259"/>
      <c r="I35" s="347"/>
    </row>
    <row r="36" spans="1:9" ht="18" customHeight="1" thickTop="1" thickBot="1">
      <c r="A36" s="347"/>
      <c r="B36" s="37" t="s">
        <v>39</v>
      </c>
      <c r="C36" s="38"/>
      <c r="D36" s="51">
        <f>D37</f>
        <v>0</v>
      </c>
      <c r="E36" s="40"/>
      <c r="F36" s="45">
        <v>56</v>
      </c>
      <c r="G36" s="43" t="s">
        <v>32</v>
      </c>
      <c r="H36" s="261"/>
      <c r="I36" s="347"/>
    </row>
    <row r="37" spans="1:9" ht="18" customHeight="1" thickTop="1" thickBot="1">
      <c r="A37" s="347"/>
      <c r="B37" s="726" t="s">
        <v>64</v>
      </c>
      <c r="C37" s="727"/>
      <c r="D37" s="263"/>
      <c r="E37" s="44"/>
      <c r="F37" s="37" t="s">
        <v>58</v>
      </c>
      <c r="G37" s="38"/>
      <c r="H37" s="47">
        <f>SUM(H38:H39)</f>
        <v>0</v>
      </c>
      <c r="I37" s="347"/>
    </row>
    <row r="38" spans="1:9" ht="18" customHeight="1" thickTop="1">
      <c r="A38" s="347"/>
      <c r="B38" s="53"/>
      <c r="C38" s="54"/>
      <c r="D38" s="55"/>
      <c r="E38" s="54"/>
      <c r="F38" s="45">
        <v>57</v>
      </c>
      <c r="G38" s="43" t="s">
        <v>59</v>
      </c>
      <c r="H38" s="259"/>
      <c r="I38" s="347"/>
    </row>
    <row r="39" spans="1:9" ht="18" customHeight="1" thickBot="1">
      <c r="A39" s="347"/>
      <c r="B39" s="56" t="s">
        <v>134</v>
      </c>
      <c r="D39" s="57"/>
      <c r="E39" s="57"/>
      <c r="F39" s="58">
        <v>58</v>
      </c>
      <c r="G39" s="43" t="s">
        <v>32</v>
      </c>
      <c r="H39" s="261"/>
      <c r="I39" s="347"/>
    </row>
    <row r="40" spans="1:9" ht="18.75" customHeight="1" thickTop="1" thickBot="1">
      <c r="A40" s="347"/>
      <c r="C40" s="60"/>
      <c r="D40" s="60"/>
      <c r="E40" s="60"/>
      <c r="F40" s="37" t="s">
        <v>9</v>
      </c>
      <c r="G40" s="38"/>
      <c r="H40" s="47">
        <f>SUM(H41:H42)</f>
        <v>0</v>
      </c>
      <c r="I40" s="347"/>
    </row>
    <row r="41" spans="1:9" ht="18.75" customHeight="1" thickTop="1" thickBot="1">
      <c r="A41" s="347"/>
      <c r="B41" s="61" t="s">
        <v>159</v>
      </c>
      <c r="C41" s="62"/>
      <c r="D41" s="263"/>
      <c r="E41" s="63"/>
      <c r="F41" s="45">
        <v>59</v>
      </c>
      <c r="G41" s="46" t="s">
        <v>74</v>
      </c>
      <c r="H41" s="259"/>
      <c r="I41" s="347"/>
    </row>
    <row r="42" spans="1:9" ht="18.75" customHeight="1" thickTop="1" thickBot="1">
      <c r="A42" s="347"/>
      <c r="B42" s="64" t="s">
        <v>131</v>
      </c>
      <c r="C42" s="62"/>
      <c r="D42" s="154">
        <f>'決算費目合計額（変更不可）'!C77</f>
        <v>0</v>
      </c>
      <c r="E42" s="63"/>
      <c r="F42" s="45">
        <v>60</v>
      </c>
      <c r="G42" s="43" t="s">
        <v>32</v>
      </c>
      <c r="H42" s="261"/>
      <c r="I42" s="347"/>
    </row>
    <row r="43" spans="1:9" ht="18.75" customHeight="1" thickTop="1" thickBot="1">
      <c r="A43" s="347"/>
      <c r="B43" s="64" t="s">
        <v>132</v>
      </c>
      <c r="C43" s="62"/>
      <c r="D43" s="64">
        <f>'決算費目合計額（変更不可）'!C34</f>
        <v>0</v>
      </c>
      <c r="E43" s="63"/>
      <c r="F43" s="37" t="s">
        <v>10</v>
      </c>
      <c r="G43" s="38"/>
      <c r="H43" s="47">
        <f>SUM(H44)</f>
        <v>0</v>
      </c>
      <c r="I43" s="347"/>
    </row>
    <row r="44" spans="1:9" ht="18.75" customHeight="1" thickTop="1" thickBot="1">
      <c r="A44" s="347"/>
      <c r="B44" s="64" t="s">
        <v>133</v>
      </c>
      <c r="C44" s="62"/>
      <c r="D44" s="64">
        <f>D41+D42-D43</f>
        <v>0</v>
      </c>
      <c r="E44" s="65"/>
      <c r="F44" s="45">
        <v>61</v>
      </c>
      <c r="G44" s="46" t="s">
        <v>75</v>
      </c>
      <c r="H44" s="263"/>
      <c r="I44" s="347"/>
    </row>
    <row r="45" spans="1:9" ht="18.75" customHeight="1" thickTop="1">
      <c r="A45" s="347"/>
      <c r="B45" s="348"/>
      <c r="C45" s="349"/>
      <c r="D45" s="349"/>
      <c r="E45" s="349"/>
      <c r="F45" s="349"/>
      <c r="G45" s="350"/>
      <c r="H45" s="349"/>
      <c r="I45" s="347"/>
    </row>
    <row r="46" spans="1:9" ht="18.75" customHeight="1">
      <c r="B46" s="67" t="s">
        <v>268</v>
      </c>
      <c r="G46" s="67"/>
      <c r="H46" s="67"/>
    </row>
    <row r="47" spans="1:9" ht="18.75" customHeight="1">
      <c r="B47" s="68" t="s">
        <v>263</v>
      </c>
      <c r="C47" s="67"/>
      <c r="G47" s="67"/>
      <c r="H47" s="67"/>
    </row>
    <row r="48" spans="1:9" ht="18.75" customHeight="1">
      <c r="B48" s="69" t="s">
        <v>269</v>
      </c>
      <c r="C48" s="67"/>
      <c r="G48" s="67"/>
      <c r="H48" s="67"/>
    </row>
    <row r="49" spans="2:8" ht="18.75" customHeight="1">
      <c r="B49" s="70"/>
      <c r="C49" s="71"/>
      <c r="D49" s="71"/>
      <c r="E49" s="71"/>
      <c r="F49" s="71"/>
      <c r="G49" s="67"/>
      <c r="H49" s="67"/>
    </row>
    <row r="50" spans="2:8" ht="18.75" customHeight="1">
      <c r="B50" s="66"/>
      <c r="C50" s="67"/>
      <c r="G50" s="67"/>
      <c r="H50" s="67"/>
    </row>
    <row r="51" spans="2:8" ht="18.75" customHeight="1">
      <c r="B51" s="66"/>
      <c r="C51" s="72"/>
      <c r="D51" s="72"/>
      <c r="E51" s="72"/>
      <c r="F51" s="72"/>
      <c r="G51" s="67"/>
      <c r="H51" s="67"/>
    </row>
    <row r="52" spans="2:8" ht="18.75" customHeight="1">
      <c r="B52" s="66"/>
      <c r="C52" s="67"/>
      <c r="G52" s="67"/>
      <c r="H52" s="67"/>
    </row>
    <row r="53" spans="2:8" ht="18.75" customHeight="1">
      <c r="B53" s="66"/>
      <c r="C53" s="67"/>
      <c r="G53" s="67"/>
      <c r="H53" s="67"/>
    </row>
    <row r="54" spans="2:8" ht="18.75" customHeight="1">
      <c r="B54" s="66"/>
      <c r="C54" s="67"/>
      <c r="G54" s="67"/>
      <c r="H54" s="67"/>
    </row>
    <row r="55" spans="2:8" ht="18.75" customHeight="1">
      <c r="B55" s="66"/>
      <c r="C55" s="67"/>
      <c r="G55" s="67"/>
      <c r="H55" s="67"/>
    </row>
    <row r="56" spans="2:8" ht="18.75" customHeight="1">
      <c r="B56" s="66"/>
      <c r="C56" s="67"/>
      <c r="G56" s="67"/>
      <c r="H56" s="67"/>
    </row>
    <row r="57" spans="2:8" ht="18.75" customHeight="1">
      <c r="B57" s="66"/>
      <c r="C57" s="67"/>
      <c r="G57" s="67"/>
      <c r="H57" s="67"/>
    </row>
    <row r="58" spans="2:8" ht="18.75" customHeight="1">
      <c r="B58" s="66"/>
      <c r="C58" s="67"/>
      <c r="G58" s="67"/>
      <c r="H58" s="67"/>
    </row>
    <row r="59" spans="2:8" ht="18.75" customHeight="1">
      <c r="B59" s="66"/>
      <c r="C59" s="67"/>
      <c r="G59" s="67"/>
      <c r="H59" s="67"/>
    </row>
    <row r="60" spans="2:8" ht="18.75" customHeight="1">
      <c r="B60" s="66"/>
      <c r="C60" s="67"/>
      <c r="G60" s="67"/>
      <c r="H60" s="67"/>
    </row>
    <row r="61" spans="2:8" ht="18.75" customHeight="1">
      <c r="B61" s="70"/>
      <c r="C61" s="71"/>
      <c r="D61" s="71"/>
      <c r="E61" s="71"/>
      <c r="F61" s="71"/>
      <c r="G61" s="67"/>
      <c r="H61" s="67"/>
    </row>
    <row r="62" spans="2:8" ht="18.75" customHeight="1">
      <c r="B62" s="66"/>
      <c r="C62" s="67"/>
      <c r="G62" s="67"/>
      <c r="H62" s="67"/>
    </row>
    <row r="63" spans="2:8" ht="18.75" customHeight="1">
      <c r="B63" s="66"/>
      <c r="C63" s="67"/>
      <c r="G63" s="67"/>
      <c r="H63" s="67"/>
    </row>
    <row r="64" spans="2:8" ht="18.75" customHeight="1">
      <c r="B64" s="66"/>
      <c r="C64" s="67"/>
      <c r="G64" s="67"/>
      <c r="H64" s="67"/>
    </row>
    <row r="65" spans="2:8" ht="18.75" customHeight="1">
      <c r="B65" s="66"/>
      <c r="C65" s="67"/>
      <c r="G65" s="67"/>
      <c r="H65" s="67"/>
    </row>
    <row r="66" spans="2:8" ht="18.75" customHeight="1">
      <c r="B66" s="70"/>
      <c r="C66" s="71"/>
      <c r="D66" s="71"/>
      <c r="E66" s="71"/>
      <c r="F66" s="71"/>
      <c r="G66" s="67"/>
      <c r="H66" s="67"/>
    </row>
    <row r="67" spans="2:8" ht="18.75" customHeight="1">
      <c r="B67" s="66"/>
      <c r="C67" s="67"/>
      <c r="G67" s="67"/>
      <c r="H67" s="67"/>
    </row>
    <row r="68" spans="2:8" ht="18.75" customHeight="1">
      <c r="B68" s="66"/>
      <c r="C68" s="67"/>
      <c r="G68" s="67"/>
      <c r="H68" s="67"/>
    </row>
    <row r="69" spans="2:8" ht="18.75" customHeight="1">
      <c r="B69" s="66"/>
      <c r="C69" s="67"/>
      <c r="G69" s="67"/>
      <c r="H69" s="67"/>
    </row>
    <row r="70" spans="2:8" ht="18.75" customHeight="1">
      <c r="B70" s="70"/>
      <c r="C70" s="71"/>
      <c r="D70" s="71"/>
      <c r="E70" s="71"/>
      <c r="F70" s="71"/>
      <c r="G70" s="67"/>
      <c r="H70" s="67"/>
    </row>
    <row r="71" spans="2:8" ht="18.75" customHeight="1">
      <c r="B71" s="66"/>
      <c r="C71" s="67"/>
      <c r="G71" s="67"/>
      <c r="H71" s="67"/>
    </row>
    <row r="72" spans="2:8" ht="18.75" customHeight="1">
      <c r="B72" s="66"/>
      <c r="C72" s="67"/>
      <c r="G72" s="67"/>
      <c r="H72" s="67"/>
    </row>
    <row r="73" spans="2:8" ht="18.75" customHeight="1">
      <c r="B73" s="70"/>
      <c r="C73" s="71"/>
      <c r="D73" s="71"/>
      <c r="E73" s="71"/>
      <c r="F73" s="71"/>
      <c r="G73" s="67"/>
      <c r="H73" s="67"/>
    </row>
    <row r="74" spans="2:8" ht="18.75" customHeight="1">
      <c r="B74" s="66"/>
      <c r="C74" s="67"/>
      <c r="G74" s="67"/>
      <c r="H74" s="67"/>
    </row>
    <row r="75" spans="2:8" ht="18.75" customHeight="1">
      <c r="B75" s="66"/>
      <c r="C75" s="67"/>
      <c r="G75" s="67"/>
      <c r="H75" s="67"/>
    </row>
    <row r="76" spans="2:8" ht="18.75" customHeight="1">
      <c r="B76" s="70"/>
      <c r="C76" s="71"/>
      <c r="D76" s="71"/>
      <c r="E76" s="71"/>
      <c r="F76" s="71"/>
      <c r="G76" s="67"/>
      <c r="H76" s="67"/>
    </row>
    <row r="77" spans="2:8" ht="18.75" customHeight="1">
      <c r="B77" s="70"/>
      <c r="C77" s="67"/>
      <c r="G77" s="67"/>
      <c r="H77" s="67"/>
    </row>
    <row r="78" spans="2:8" ht="18.75" customHeight="1">
      <c r="B78" s="70"/>
      <c r="C78" s="67"/>
      <c r="G78" s="67"/>
      <c r="H78" s="67"/>
    </row>
    <row r="79" spans="2:8" ht="18.75" customHeight="1">
      <c r="B79" s="70"/>
      <c r="C79" s="71"/>
      <c r="D79" s="71"/>
      <c r="E79" s="71"/>
      <c r="F79" s="71"/>
      <c r="G79" s="67"/>
      <c r="H79" s="67"/>
    </row>
    <row r="80" spans="2:8" ht="18.75" customHeight="1">
      <c r="B80" s="70"/>
      <c r="C80" s="67"/>
      <c r="G80" s="67"/>
      <c r="H80" s="67"/>
    </row>
  </sheetData>
  <mergeCells count="2">
    <mergeCell ref="B37:C37"/>
    <mergeCell ref="J4:L7"/>
  </mergeCells>
  <phoneticPr fontId="2"/>
  <pageMargins left="0.11811023622047245" right="0.11811023622047245" top="0.15748031496062992" bottom="0.15748031496062992" header="0.31496062992125984" footer="0.31496062992125984"/>
  <pageSetup paperSize="9" scale="9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W38"/>
  <sheetViews>
    <sheetView tabSelected="1" zoomScaleNormal="100" workbookViewId="0">
      <selection activeCell="L4" sqref="L4:T7"/>
    </sheetView>
  </sheetViews>
  <sheetFormatPr defaultRowHeight="17.25" customHeight="1"/>
  <cols>
    <col min="1" max="1" width="4.875" customWidth="1"/>
    <col min="2" max="2" width="16.625" customWidth="1"/>
    <col min="9" max="11" width="5.125" customWidth="1"/>
    <col min="21" max="21" width="5.25" customWidth="1"/>
  </cols>
  <sheetData>
    <row r="1" spans="1:23" ht="31.5" customHeight="1">
      <c r="A1" s="778" t="s">
        <v>191</v>
      </c>
      <c r="B1" s="779"/>
      <c r="C1" s="779"/>
      <c r="D1" s="779"/>
      <c r="E1" s="779"/>
      <c r="F1" s="779"/>
      <c r="G1" s="779"/>
      <c r="H1" s="779"/>
      <c r="I1" s="779"/>
      <c r="J1" s="779"/>
      <c r="K1" s="780"/>
      <c r="L1" s="344"/>
      <c r="M1" s="345"/>
      <c r="N1" s="345"/>
      <c r="O1" s="345"/>
      <c r="P1" s="345"/>
      <c r="Q1" s="345"/>
      <c r="R1" s="345"/>
      <c r="S1" s="345"/>
      <c r="T1" s="345"/>
      <c r="U1" s="337"/>
      <c r="V1" s="295"/>
      <c r="W1" s="295"/>
    </row>
    <row r="2" spans="1:23" ht="106.5" customHeight="1">
      <c r="A2" s="781" t="s">
        <v>312</v>
      </c>
      <c r="B2" s="782"/>
      <c r="C2" s="782"/>
      <c r="D2" s="782"/>
      <c r="E2" s="782"/>
      <c r="F2" s="782"/>
      <c r="G2" s="782"/>
      <c r="H2" s="782"/>
      <c r="I2" s="782"/>
      <c r="J2" s="782"/>
      <c r="K2" s="783"/>
      <c r="L2" s="770"/>
      <c r="M2" s="771"/>
      <c r="N2" s="771"/>
      <c r="O2" s="771"/>
      <c r="P2" s="771"/>
      <c r="Q2" s="771"/>
      <c r="R2" s="771"/>
      <c r="S2" s="771"/>
      <c r="T2" s="771"/>
      <c r="U2" s="337"/>
      <c r="V2" s="295"/>
      <c r="W2" s="295"/>
    </row>
    <row r="3" spans="1:23" s="153" customFormat="1" ht="24.75" customHeight="1">
      <c r="A3" s="784" t="s">
        <v>192</v>
      </c>
      <c r="B3" s="785"/>
      <c r="C3" s="784" t="s">
        <v>234</v>
      </c>
      <c r="D3" s="786"/>
      <c r="E3" s="786"/>
      <c r="F3" s="786"/>
      <c r="G3" s="786"/>
      <c r="H3" s="786"/>
      <c r="I3" s="786"/>
      <c r="J3" s="786"/>
      <c r="K3" s="785"/>
      <c r="L3" s="772" t="s">
        <v>235</v>
      </c>
      <c r="M3" s="773"/>
      <c r="N3" s="773"/>
      <c r="O3" s="773"/>
      <c r="P3" s="773"/>
      <c r="Q3" s="773"/>
      <c r="R3" s="773"/>
      <c r="S3" s="773"/>
      <c r="T3" s="774"/>
      <c r="U3" s="337"/>
      <c r="V3" s="295"/>
      <c r="W3" s="295"/>
    </row>
    <row r="4" spans="1:23" s="153" customFormat="1" ht="17.25" customHeight="1">
      <c r="A4" s="748" t="s">
        <v>193</v>
      </c>
      <c r="B4" s="751" t="s">
        <v>264</v>
      </c>
      <c r="C4" s="757" t="s">
        <v>285</v>
      </c>
      <c r="D4" s="758"/>
      <c r="E4" s="758"/>
      <c r="F4" s="758"/>
      <c r="G4" s="758"/>
      <c r="H4" s="758"/>
      <c r="I4" s="758"/>
      <c r="J4" s="758"/>
      <c r="K4" s="759"/>
      <c r="L4" s="775" t="s">
        <v>286</v>
      </c>
      <c r="M4" s="775"/>
      <c r="N4" s="775"/>
      <c r="O4" s="775"/>
      <c r="P4" s="775"/>
      <c r="Q4" s="775"/>
      <c r="R4" s="775"/>
      <c r="S4" s="775"/>
      <c r="T4" s="775"/>
      <c r="U4" s="337"/>
      <c r="V4" s="295"/>
      <c r="W4" s="295"/>
    </row>
    <row r="5" spans="1:23" ht="17.25" customHeight="1">
      <c r="A5" s="749"/>
      <c r="B5" s="752"/>
      <c r="C5" s="760"/>
      <c r="D5" s="761"/>
      <c r="E5" s="761"/>
      <c r="F5" s="762"/>
      <c r="G5" s="761"/>
      <c r="H5" s="761"/>
      <c r="I5" s="761"/>
      <c r="J5" s="761"/>
      <c r="K5" s="763"/>
      <c r="L5" s="776"/>
      <c r="M5" s="776"/>
      <c r="N5" s="776"/>
      <c r="O5" s="776"/>
      <c r="P5" s="776"/>
      <c r="Q5" s="776"/>
      <c r="R5" s="776"/>
      <c r="S5" s="776"/>
      <c r="T5" s="776"/>
      <c r="U5" s="337"/>
      <c r="V5" s="295"/>
      <c r="W5" s="295"/>
    </row>
    <row r="6" spans="1:23" ht="17.25" customHeight="1">
      <c r="A6" s="749"/>
      <c r="B6" s="752"/>
      <c r="C6" s="760"/>
      <c r="D6" s="761"/>
      <c r="E6" s="761"/>
      <c r="F6" s="762"/>
      <c r="G6" s="761"/>
      <c r="H6" s="761"/>
      <c r="I6" s="761"/>
      <c r="J6" s="761"/>
      <c r="K6" s="763"/>
      <c r="L6" s="776"/>
      <c r="M6" s="776"/>
      <c r="N6" s="776"/>
      <c r="O6" s="776"/>
      <c r="P6" s="776"/>
      <c r="Q6" s="776"/>
      <c r="R6" s="776"/>
      <c r="S6" s="776"/>
      <c r="T6" s="776"/>
      <c r="U6" s="337"/>
      <c r="V6" s="295"/>
      <c r="W6" s="295"/>
    </row>
    <row r="7" spans="1:23" ht="63.75" customHeight="1">
      <c r="A7" s="750"/>
      <c r="B7" s="753"/>
      <c r="C7" s="764"/>
      <c r="D7" s="765"/>
      <c r="E7" s="765"/>
      <c r="F7" s="765"/>
      <c r="G7" s="765"/>
      <c r="H7" s="765"/>
      <c r="I7" s="765"/>
      <c r="J7" s="765"/>
      <c r="K7" s="766"/>
      <c r="L7" s="777"/>
      <c r="M7" s="777"/>
      <c r="N7" s="777"/>
      <c r="O7" s="777"/>
      <c r="P7" s="777"/>
      <c r="Q7" s="777"/>
      <c r="R7" s="777"/>
      <c r="S7" s="777"/>
      <c r="T7" s="777"/>
      <c r="U7" s="337"/>
      <c r="V7" s="295"/>
      <c r="W7" s="295"/>
    </row>
    <row r="8" spans="1:23" s="153" customFormat="1" ht="17.25" customHeight="1">
      <c r="A8" s="748" t="s">
        <v>194</v>
      </c>
      <c r="B8" s="751" t="s">
        <v>288</v>
      </c>
      <c r="C8" s="757" t="s">
        <v>232</v>
      </c>
      <c r="D8" s="758"/>
      <c r="E8" s="758"/>
      <c r="F8" s="758"/>
      <c r="G8" s="758"/>
      <c r="H8" s="758"/>
      <c r="I8" s="758"/>
      <c r="J8" s="758"/>
      <c r="K8" s="759"/>
      <c r="L8" s="790" t="s">
        <v>287</v>
      </c>
      <c r="M8" s="791"/>
      <c r="N8" s="791"/>
      <c r="O8" s="791"/>
      <c r="P8" s="791"/>
      <c r="Q8" s="791"/>
      <c r="R8" s="791"/>
      <c r="S8" s="791"/>
      <c r="T8" s="792"/>
      <c r="U8" s="337"/>
      <c r="V8" s="295"/>
      <c r="W8" s="295"/>
    </row>
    <row r="9" spans="1:23" s="153" customFormat="1" ht="17.25" customHeight="1">
      <c r="A9" s="749"/>
      <c r="B9" s="752"/>
      <c r="C9" s="760"/>
      <c r="D9" s="761"/>
      <c r="E9" s="761"/>
      <c r="F9" s="761"/>
      <c r="G9" s="761"/>
      <c r="H9" s="761"/>
      <c r="I9" s="761"/>
      <c r="J9" s="761"/>
      <c r="K9" s="763"/>
      <c r="L9" s="793"/>
      <c r="M9" s="794"/>
      <c r="N9" s="794"/>
      <c r="O9" s="794"/>
      <c r="P9" s="794"/>
      <c r="Q9" s="794"/>
      <c r="R9" s="794"/>
      <c r="S9" s="794"/>
      <c r="T9" s="795"/>
      <c r="U9" s="337"/>
      <c r="V9" s="295"/>
      <c r="W9" s="295"/>
    </row>
    <row r="10" spans="1:23" ht="17.25" customHeight="1">
      <c r="A10" s="749"/>
      <c r="B10" s="752"/>
      <c r="C10" s="760"/>
      <c r="D10" s="761"/>
      <c r="E10" s="761"/>
      <c r="F10" s="761"/>
      <c r="G10" s="761"/>
      <c r="H10" s="761"/>
      <c r="I10" s="761"/>
      <c r="J10" s="761"/>
      <c r="K10" s="763"/>
      <c r="L10" s="793"/>
      <c r="M10" s="794"/>
      <c r="N10" s="794"/>
      <c r="O10" s="794"/>
      <c r="P10" s="794"/>
      <c r="Q10" s="794"/>
      <c r="R10" s="794"/>
      <c r="S10" s="794"/>
      <c r="T10" s="795"/>
      <c r="U10" s="337"/>
      <c r="V10" s="295"/>
      <c r="W10" s="295"/>
    </row>
    <row r="11" spans="1:23" ht="17.25" customHeight="1">
      <c r="A11" s="749"/>
      <c r="B11" s="752"/>
      <c r="C11" s="760"/>
      <c r="D11" s="761"/>
      <c r="E11" s="761"/>
      <c r="F11" s="761"/>
      <c r="G11" s="761"/>
      <c r="H11" s="761"/>
      <c r="I11" s="761"/>
      <c r="J11" s="761"/>
      <c r="K11" s="763"/>
      <c r="L11" s="793"/>
      <c r="M11" s="794"/>
      <c r="N11" s="794"/>
      <c r="O11" s="794"/>
      <c r="P11" s="794"/>
      <c r="Q11" s="794"/>
      <c r="R11" s="794"/>
      <c r="S11" s="794"/>
      <c r="T11" s="795"/>
      <c r="U11" s="337"/>
      <c r="V11" s="295"/>
      <c r="W11" s="295"/>
    </row>
    <row r="12" spans="1:23" ht="17.25" customHeight="1">
      <c r="A12" s="749"/>
      <c r="B12" s="752"/>
      <c r="C12" s="760"/>
      <c r="D12" s="761"/>
      <c r="E12" s="761"/>
      <c r="F12" s="761"/>
      <c r="G12" s="761"/>
      <c r="H12" s="761"/>
      <c r="I12" s="761"/>
      <c r="J12" s="761"/>
      <c r="K12" s="763"/>
      <c r="L12" s="793"/>
      <c r="M12" s="794"/>
      <c r="N12" s="794"/>
      <c r="O12" s="794"/>
      <c r="P12" s="794"/>
      <c r="Q12" s="794"/>
      <c r="R12" s="794"/>
      <c r="S12" s="794"/>
      <c r="T12" s="795"/>
      <c r="U12" s="337"/>
      <c r="V12" s="295"/>
      <c r="W12" s="295"/>
    </row>
    <row r="13" spans="1:23" ht="84.75" customHeight="1">
      <c r="A13" s="750"/>
      <c r="B13" s="753"/>
      <c r="C13" s="764"/>
      <c r="D13" s="765"/>
      <c r="E13" s="765"/>
      <c r="F13" s="765"/>
      <c r="G13" s="765"/>
      <c r="H13" s="765"/>
      <c r="I13" s="765"/>
      <c r="J13" s="765"/>
      <c r="K13" s="766"/>
      <c r="L13" s="796"/>
      <c r="M13" s="797"/>
      <c r="N13" s="797"/>
      <c r="O13" s="797"/>
      <c r="P13" s="797"/>
      <c r="Q13" s="797"/>
      <c r="R13" s="797"/>
      <c r="S13" s="797"/>
      <c r="T13" s="798"/>
      <c r="U13" s="337"/>
      <c r="V13" s="295"/>
      <c r="W13" s="295"/>
    </row>
    <row r="14" spans="1:23" s="153" customFormat="1" ht="17.25" customHeight="1">
      <c r="A14" s="748" t="s">
        <v>195</v>
      </c>
      <c r="B14" s="751" t="s">
        <v>289</v>
      </c>
      <c r="C14" s="757" t="s">
        <v>290</v>
      </c>
      <c r="D14" s="758"/>
      <c r="E14" s="758"/>
      <c r="F14" s="758"/>
      <c r="G14" s="758"/>
      <c r="H14" s="758"/>
      <c r="I14" s="758"/>
      <c r="J14" s="758"/>
      <c r="K14" s="759"/>
      <c r="L14" s="787" t="s">
        <v>291</v>
      </c>
      <c r="M14" s="787"/>
      <c r="N14" s="787"/>
      <c r="O14" s="787"/>
      <c r="P14" s="787"/>
      <c r="Q14" s="787"/>
      <c r="R14" s="787"/>
      <c r="S14" s="787"/>
      <c r="T14" s="787"/>
      <c r="U14" s="337"/>
      <c r="V14" s="295"/>
      <c r="W14" s="295"/>
    </row>
    <row r="15" spans="1:23" s="153" customFormat="1" ht="17.25" customHeight="1">
      <c r="A15" s="749"/>
      <c r="B15" s="752"/>
      <c r="C15" s="760"/>
      <c r="D15" s="761"/>
      <c r="E15" s="761"/>
      <c r="F15" s="762"/>
      <c r="G15" s="761"/>
      <c r="H15" s="761"/>
      <c r="I15" s="761"/>
      <c r="J15" s="761"/>
      <c r="K15" s="763"/>
      <c r="L15" s="788"/>
      <c r="M15" s="788"/>
      <c r="N15" s="788"/>
      <c r="O15" s="788"/>
      <c r="P15" s="788"/>
      <c r="Q15" s="788"/>
      <c r="R15" s="788"/>
      <c r="S15" s="788"/>
      <c r="T15" s="788"/>
      <c r="U15" s="337"/>
      <c r="V15" s="295"/>
      <c r="W15" s="295"/>
    </row>
    <row r="16" spans="1:23" ht="17.25" customHeight="1">
      <c r="A16" s="749"/>
      <c r="B16" s="752"/>
      <c r="C16" s="760"/>
      <c r="D16" s="761"/>
      <c r="E16" s="761"/>
      <c r="F16" s="762"/>
      <c r="G16" s="761"/>
      <c r="H16" s="761"/>
      <c r="I16" s="761"/>
      <c r="J16" s="761"/>
      <c r="K16" s="763"/>
      <c r="L16" s="788"/>
      <c r="M16" s="788"/>
      <c r="N16" s="788"/>
      <c r="O16" s="788"/>
      <c r="P16" s="788"/>
      <c r="Q16" s="788"/>
      <c r="R16" s="788"/>
      <c r="S16" s="788"/>
      <c r="T16" s="788"/>
      <c r="U16" s="337"/>
      <c r="V16" s="295"/>
      <c r="W16" s="295"/>
    </row>
    <row r="17" spans="1:23" ht="61.5" customHeight="1">
      <c r="A17" s="750"/>
      <c r="B17" s="753"/>
      <c r="C17" s="764"/>
      <c r="D17" s="765"/>
      <c r="E17" s="765"/>
      <c r="F17" s="765"/>
      <c r="G17" s="765"/>
      <c r="H17" s="765"/>
      <c r="I17" s="765"/>
      <c r="J17" s="765"/>
      <c r="K17" s="766"/>
      <c r="L17" s="789"/>
      <c r="M17" s="789"/>
      <c r="N17" s="789"/>
      <c r="O17" s="789"/>
      <c r="P17" s="789"/>
      <c r="Q17" s="789"/>
      <c r="R17" s="789"/>
      <c r="S17" s="789"/>
      <c r="T17" s="789"/>
      <c r="U17" s="337"/>
      <c r="V17" s="295"/>
      <c r="W17" s="295"/>
    </row>
    <row r="18" spans="1:23" s="153" customFormat="1" ht="17.25" customHeight="1">
      <c r="A18" s="748" t="s">
        <v>294</v>
      </c>
      <c r="B18" s="751" t="s">
        <v>196</v>
      </c>
      <c r="C18" s="757" t="s">
        <v>233</v>
      </c>
      <c r="D18" s="758"/>
      <c r="E18" s="758"/>
      <c r="F18" s="758"/>
      <c r="G18" s="758"/>
      <c r="H18" s="758"/>
      <c r="I18" s="758"/>
      <c r="J18" s="758"/>
      <c r="K18" s="759"/>
      <c r="L18" s="787" t="s">
        <v>297</v>
      </c>
      <c r="M18" s="787"/>
      <c r="N18" s="787"/>
      <c r="O18" s="787"/>
      <c r="P18" s="787"/>
      <c r="Q18" s="787"/>
      <c r="R18" s="787"/>
      <c r="S18" s="787"/>
      <c r="T18" s="787"/>
      <c r="U18" s="337"/>
      <c r="V18" s="295"/>
      <c r="W18" s="295"/>
    </row>
    <row r="19" spans="1:23" s="153" customFormat="1" ht="17.25" customHeight="1">
      <c r="A19" s="749"/>
      <c r="B19" s="752"/>
      <c r="C19" s="760"/>
      <c r="D19" s="761"/>
      <c r="E19" s="761"/>
      <c r="F19" s="762"/>
      <c r="G19" s="761"/>
      <c r="H19" s="761"/>
      <c r="I19" s="761"/>
      <c r="J19" s="761"/>
      <c r="K19" s="763"/>
      <c r="L19" s="788"/>
      <c r="M19" s="788"/>
      <c r="N19" s="788"/>
      <c r="O19" s="788"/>
      <c r="P19" s="788"/>
      <c r="Q19" s="788"/>
      <c r="R19" s="788"/>
      <c r="S19" s="788"/>
      <c r="T19" s="788"/>
      <c r="U19" s="337"/>
      <c r="V19" s="295"/>
      <c r="W19" s="295"/>
    </row>
    <row r="20" spans="1:23" ht="17.25" customHeight="1">
      <c r="A20" s="749"/>
      <c r="B20" s="752"/>
      <c r="C20" s="760"/>
      <c r="D20" s="761"/>
      <c r="E20" s="761"/>
      <c r="F20" s="762"/>
      <c r="G20" s="761"/>
      <c r="H20" s="761"/>
      <c r="I20" s="761"/>
      <c r="J20" s="761"/>
      <c r="K20" s="763"/>
      <c r="L20" s="788"/>
      <c r="M20" s="788"/>
      <c r="N20" s="788"/>
      <c r="O20" s="788"/>
      <c r="P20" s="788"/>
      <c r="Q20" s="788"/>
      <c r="R20" s="788"/>
      <c r="S20" s="788"/>
      <c r="T20" s="788"/>
      <c r="U20" s="337"/>
      <c r="V20" s="295"/>
      <c r="W20" s="295"/>
    </row>
    <row r="21" spans="1:23" ht="48" customHeight="1">
      <c r="A21" s="750"/>
      <c r="B21" s="753"/>
      <c r="C21" s="764"/>
      <c r="D21" s="765"/>
      <c r="E21" s="765"/>
      <c r="F21" s="765"/>
      <c r="G21" s="765"/>
      <c r="H21" s="765"/>
      <c r="I21" s="765"/>
      <c r="J21" s="765"/>
      <c r="K21" s="766"/>
      <c r="L21" s="789"/>
      <c r="M21" s="789"/>
      <c r="N21" s="789"/>
      <c r="O21" s="789"/>
      <c r="P21" s="789"/>
      <c r="Q21" s="789"/>
      <c r="R21" s="789"/>
      <c r="S21" s="789"/>
      <c r="T21" s="789"/>
      <c r="U21" s="337"/>
      <c r="V21" s="295"/>
      <c r="W21" s="295"/>
    </row>
    <row r="22" spans="1:23" ht="48" customHeight="1">
      <c r="A22" s="341" t="s">
        <v>295</v>
      </c>
      <c r="B22" s="342" t="s">
        <v>296</v>
      </c>
      <c r="C22" s="767" t="s">
        <v>299</v>
      </c>
      <c r="D22" s="768"/>
      <c r="E22" s="768"/>
      <c r="F22" s="768"/>
      <c r="G22" s="768"/>
      <c r="H22" s="768"/>
      <c r="I22" s="768"/>
      <c r="J22" s="768"/>
      <c r="K22" s="769"/>
      <c r="L22" s="799" t="s">
        <v>300</v>
      </c>
      <c r="M22" s="800"/>
      <c r="N22" s="800"/>
      <c r="O22" s="800"/>
      <c r="P22" s="800"/>
      <c r="Q22" s="800"/>
      <c r="R22" s="800"/>
      <c r="S22" s="800"/>
      <c r="T22" s="801"/>
      <c r="U22" s="337"/>
      <c r="V22" s="295"/>
      <c r="W22" s="295"/>
    </row>
    <row r="23" spans="1:23" s="153" customFormat="1" ht="17.25" customHeight="1">
      <c r="A23" s="748" t="s">
        <v>197</v>
      </c>
      <c r="B23" s="751" t="s">
        <v>198</v>
      </c>
      <c r="C23" s="757" t="s">
        <v>233</v>
      </c>
      <c r="D23" s="758"/>
      <c r="E23" s="758"/>
      <c r="F23" s="758"/>
      <c r="G23" s="758"/>
      <c r="H23" s="758"/>
      <c r="I23" s="758"/>
      <c r="J23" s="758"/>
      <c r="K23" s="759"/>
      <c r="L23" s="787" t="s">
        <v>292</v>
      </c>
      <c r="M23" s="787"/>
      <c r="N23" s="787"/>
      <c r="O23" s="787"/>
      <c r="P23" s="787"/>
      <c r="Q23" s="787"/>
      <c r="R23" s="787"/>
      <c r="S23" s="787"/>
      <c r="T23" s="787"/>
      <c r="U23" s="337"/>
      <c r="V23" s="295"/>
      <c r="W23" s="295"/>
    </row>
    <row r="24" spans="1:23" s="153" customFormat="1" ht="17.25" customHeight="1">
      <c r="A24" s="749"/>
      <c r="B24" s="752"/>
      <c r="C24" s="760"/>
      <c r="D24" s="761"/>
      <c r="E24" s="761"/>
      <c r="F24" s="762"/>
      <c r="G24" s="761"/>
      <c r="H24" s="761"/>
      <c r="I24" s="761"/>
      <c r="J24" s="761"/>
      <c r="K24" s="763"/>
      <c r="L24" s="788"/>
      <c r="M24" s="788"/>
      <c r="N24" s="788"/>
      <c r="O24" s="788"/>
      <c r="P24" s="788"/>
      <c r="Q24" s="788"/>
      <c r="R24" s="788"/>
      <c r="S24" s="788"/>
      <c r="T24" s="788"/>
      <c r="U24" s="337"/>
      <c r="V24" s="295"/>
      <c r="W24" s="295"/>
    </row>
    <row r="25" spans="1:23" ht="17.25" customHeight="1">
      <c r="A25" s="749"/>
      <c r="B25" s="752"/>
      <c r="C25" s="760"/>
      <c r="D25" s="761"/>
      <c r="E25" s="761"/>
      <c r="F25" s="762"/>
      <c r="G25" s="761"/>
      <c r="H25" s="761"/>
      <c r="I25" s="761"/>
      <c r="J25" s="761"/>
      <c r="K25" s="763"/>
      <c r="L25" s="788"/>
      <c r="M25" s="788"/>
      <c r="N25" s="788"/>
      <c r="O25" s="788"/>
      <c r="P25" s="788"/>
      <c r="Q25" s="788"/>
      <c r="R25" s="788"/>
      <c r="S25" s="788"/>
      <c r="T25" s="788"/>
      <c r="U25" s="337"/>
      <c r="V25" s="295"/>
      <c r="W25" s="295"/>
    </row>
    <row r="26" spans="1:23" ht="62.25" customHeight="1">
      <c r="A26" s="750"/>
      <c r="B26" s="753"/>
      <c r="C26" s="764"/>
      <c r="D26" s="765"/>
      <c r="E26" s="765"/>
      <c r="F26" s="765"/>
      <c r="G26" s="765"/>
      <c r="H26" s="765"/>
      <c r="I26" s="765"/>
      <c r="J26" s="765"/>
      <c r="K26" s="766"/>
      <c r="L26" s="789"/>
      <c r="M26" s="789"/>
      <c r="N26" s="789"/>
      <c r="O26" s="789"/>
      <c r="P26" s="789"/>
      <c r="Q26" s="789"/>
      <c r="R26" s="789"/>
      <c r="S26" s="789"/>
      <c r="T26" s="789"/>
      <c r="U26" s="337"/>
      <c r="V26" s="295"/>
      <c r="W26" s="295"/>
    </row>
    <row r="27" spans="1:23" s="153" customFormat="1" ht="17.25" customHeight="1">
      <c r="A27" s="748" t="s">
        <v>199</v>
      </c>
      <c r="B27" s="751" t="s">
        <v>200</v>
      </c>
      <c r="C27" s="754" t="s">
        <v>236</v>
      </c>
      <c r="D27" s="754"/>
      <c r="E27" s="754"/>
      <c r="F27" s="754"/>
      <c r="G27" s="754"/>
      <c r="H27" s="754"/>
      <c r="I27" s="754"/>
      <c r="J27" s="754"/>
      <c r="K27" s="754"/>
      <c r="L27" s="787" t="s">
        <v>298</v>
      </c>
      <c r="M27" s="787"/>
      <c r="N27" s="787"/>
      <c r="O27" s="787"/>
      <c r="P27" s="787"/>
      <c r="Q27" s="787"/>
      <c r="R27" s="787"/>
      <c r="S27" s="787"/>
      <c r="T27" s="787"/>
      <c r="U27" s="337"/>
      <c r="V27" s="295"/>
      <c r="W27" s="295"/>
    </row>
    <row r="28" spans="1:23" s="153" customFormat="1" ht="17.25" customHeight="1">
      <c r="A28" s="749"/>
      <c r="B28" s="752"/>
      <c r="C28" s="755"/>
      <c r="D28" s="755"/>
      <c r="E28" s="755"/>
      <c r="F28" s="755"/>
      <c r="G28" s="755"/>
      <c r="H28" s="755"/>
      <c r="I28" s="755"/>
      <c r="J28" s="755"/>
      <c r="K28" s="755"/>
      <c r="L28" s="788"/>
      <c r="M28" s="788"/>
      <c r="N28" s="788"/>
      <c r="O28" s="788"/>
      <c r="P28" s="788"/>
      <c r="Q28" s="788"/>
      <c r="R28" s="788"/>
      <c r="S28" s="788"/>
      <c r="T28" s="788"/>
      <c r="U28" s="337"/>
      <c r="V28" s="295"/>
      <c r="W28" s="295"/>
    </row>
    <row r="29" spans="1:23" s="153" customFormat="1" ht="17.25" customHeight="1">
      <c r="A29" s="749"/>
      <c r="B29" s="752"/>
      <c r="C29" s="755"/>
      <c r="D29" s="755"/>
      <c r="E29" s="755"/>
      <c r="F29" s="755"/>
      <c r="G29" s="755"/>
      <c r="H29" s="755"/>
      <c r="I29" s="755"/>
      <c r="J29" s="755"/>
      <c r="K29" s="755"/>
      <c r="L29" s="788"/>
      <c r="M29" s="788"/>
      <c r="N29" s="788"/>
      <c r="O29" s="788"/>
      <c r="P29" s="788"/>
      <c r="Q29" s="788"/>
      <c r="R29" s="788"/>
      <c r="S29" s="788"/>
      <c r="T29" s="788"/>
      <c r="U29" s="337"/>
      <c r="V29" s="295"/>
      <c r="W29" s="295"/>
    </row>
    <row r="30" spans="1:23" ht="17.25" customHeight="1">
      <c r="A30" s="749"/>
      <c r="B30" s="752"/>
      <c r="C30" s="755"/>
      <c r="D30" s="755"/>
      <c r="E30" s="755"/>
      <c r="F30" s="755"/>
      <c r="G30" s="755"/>
      <c r="H30" s="755"/>
      <c r="I30" s="755"/>
      <c r="J30" s="755"/>
      <c r="K30" s="755"/>
      <c r="L30" s="788"/>
      <c r="M30" s="788"/>
      <c r="N30" s="788"/>
      <c r="O30" s="788"/>
      <c r="P30" s="788"/>
      <c r="Q30" s="788"/>
      <c r="R30" s="788"/>
      <c r="S30" s="788"/>
      <c r="T30" s="788"/>
      <c r="U30" s="337"/>
      <c r="V30" s="295"/>
      <c r="W30" s="295"/>
    </row>
    <row r="31" spans="1:23" ht="64.5" customHeight="1">
      <c r="A31" s="750"/>
      <c r="B31" s="753"/>
      <c r="C31" s="756"/>
      <c r="D31" s="756"/>
      <c r="E31" s="756"/>
      <c r="F31" s="756"/>
      <c r="G31" s="756"/>
      <c r="H31" s="756"/>
      <c r="I31" s="756"/>
      <c r="J31" s="756"/>
      <c r="K31" s="756"/>
      <c r="L31" s="789"/>
      <c r="M31" s="789"/>
      <c r="N31" s="789"/>
      <c r="O31" s="789"/>
      <c r="P31" s="789"/>
      <c r="Q31" s="789"/>
      <c r="R31" s="789"/>
      <c r="S31" s="789"/>
      <c r="T31" s="789"/>
      <c r="U31" s="337"/>
      <c r="V31" s="295"/>
      <c r="W31" s="295"/>
    </row>
    <row r="32" spans="1:23" s="153" customFormat="1" ht="17.25" customHeight="1">
      <c r="A32" s="748" t="s">
        <v>201</v>
      </c>
      <c r="B32" s="751" t="s">
        <v>202</v>
      </c>
      <c r="C32" s="754" t="s">
        <v>265</v>
      </c>
      <c r="D32" s="754"/>
      <c r="E32" s="754"/>
      <c r="F32" s="754"/>
      <c r="G32" s="754"/>
      <c r="H32" s="754"/>
      <c r="I32" s="754"/>
      <c r="J32" s="754"/>
      <c r="K32" s="754"/>
      <c r="L32" s="787" t="s">
        <v>293</v>
      </c>
      <c r="M32" s="787"/>
      <c r="N32" s="787"/>
      <c r="O32" s="787"/>
      <c r="P32" s="787"/>
      <c r="Q32" s="787"/>
      <c r="R32" s="787"/>
      <c r="S32" s="787"/>
      <c r="T32" s="787"/>
      <c r="U32" s="337"/>
      <c r="V32" s="295"/>
      <c r="W32" s="295"/>
    </row>
    <row r="33" spans="1:23" s="153" customFormat="1" ht="17.25" customHeight="1">
      <c r="A33" s="749"/>
      <c r="B33" s="752"/>
      <c r="C33" s="755"/>
      <c r="D33" s="755"/>
      <c r="E33" s="755"/>
      <c r="F33" s="755"/>
      <c r="G33" s="755"/>
      <c r="H33" s="755"/>
      <c r="I33" s="755"/>
      <c r="J33" s="755"/>
      <c r="K33" s="755"/>
      <c r="L33" s="788"/>
      <c r="M33" s="788"/>
      <c r="N33" s="788"/>
      <c r="O33" s="788"/>
      <c r="P33" s="788"/>
      <c r="Q33" s="788"/>
      <c r="R33" s="788"/>
      <c r="S33" s="788"/>
      <c r="T33" s="788"/>
      <c r="U33" s="337"/>
      <c r="V33" s="295"/>
      <c r="W33" s="295"/>
    </row>
    <row r="34" spans="1:23" ht="17.25" customHeight="1">
      <c r="A34" s="749"/>
      <c r="B34" s="752"/>
      <c r="C34" s="755"/>
      <c r="D34" s="755"/>
      <c r="E34" s="755"/>
      <c r="F34" s="755"/>
      <c r="G34" s="755"/>
      <c r="H34" s="755"/>
      <c r="I34" s="755"/>
      <c r="J34" s="755"/>
      <c r="K34" s="755"/>
      <c r="L34" s="788"/>
      <c r="M34" s="788"/>
      <c r="N34" s="788"/>
      <c r="O34" s="788"/>
      <c r="P34" s="788"/>
      <c r="Q34" s="788"/>
      <c r="R34" s="788"/>
      <c r="S34" s="788"/>
      <c r="T34" s="788"/>
      <c r="U34" s="337"/>
      <c r="V34" s="295"/>
      <c r="W34" s="295"/>
    </row>
    <row r="35" spans="1:23" ht="17.25" customHeight="1">
      <c r="A35" s="750"/>
      <c r="B35" s="753"/>
      <c r="C35" s="756"/>
      <c r="D35" s="756"/>
      <c r="E35" s="756"/>
      <c r="F35" s="756"/>
      <c r="G35" s="756"/>
      <c r="H35" s="756"/>
      <c r="I35" s="756"/>
      <c r="J35" s="756"/>
      <c r="K35" s="756"/>
      <c r="L35" s="789"/>
      <c r="M35" s="789"/>
      <c r="N35" s="789"/>
      <c r="O35" s="789"/>
      <c r="P35" s="789"/>
      <c r="Q35" s="789"/>
      <c r="R35" s="789"/>
      <c r="S35" s="789"/>
      <c r="T35" s="789"/>
      <c r="U35" s="337"/>
      <c r="V35" s="295"/>
      <c r="W35" s="295"/>
    </row>
    <row r="36" spans="1:23" ht="17.25" customHeight="1">
      <c r="A36" s="337"/>
      <c r="B36" s="337"/>
      <c r="C36" s="337"/>
      <c r="D36" s="337"/>
      <c r="E36" s="337"/>
      <c r="F36" s="337"/>
      <c r="G36" s="337"/>
      <c r="H36" s="337"/>
      <c r="I36" s="337"/>
      <c r="J36" s="337"/>
      <c r="K36" s="337"/>
      <c r="L36" s="337"/>
      <c r="M36" s="337"/>
      <c r="N36" s="337"/>
      <c r="O36" s="337"/>
      <c r="P36" s="337"/>
      <c r="Q36" s="337"/>
      <c r="R36" s="337"/>
      <c r="S36" s="337"/>
      <c r="T36" s="337"/>
      <c r="U36" s="337"/>
      <c r="V36" s="295"/>
      <c r="W36" s="295"/>
    </row>
    <row r="37" spans="1:23" ht="17.25" customHeight="1">
      <c r="A37" s="295"/>
      <c r="B37" s="295"/>
      <c r="C37" s="295"/>
      <c r="D37" s="295"/>
      <c r="E37" s="295"/>
      <c r="F37" s="295"/>
      <c r="G37" s="295"/>
      <c r="H37" s="295"/>
      <c r="I37" s="295"/>
      <c r="J37" s="295"/>
      <c r="K37" s="295"/>
      <c r="L37" s="295"/>
      <c r="M37" s="295"/>
      <c r="N37" s="295"/>
      <c r="O37" s="295"/>
      <c r="P37" s="295"/>
      <c r="Q37" s="295"/>
      <c r="R37" s="295"/>
      <c r="S37" s="295"/>
      <c r="T37" s="295"/>
      <c r="U37" s="295"/>
      <c r="V37" s="295"/>
      <c r="W37" s="295"/>
    </row>
    <row r="38" spans="1:23" ht="17.25" customHeight="1">
      <c r="A38" s="295"/>
      <c r="B38" s="295"/>
      <c r="C38" s="295"/>
      <c r="D38" s="295"/>
      <c r="E38" s="295"/>
      <c r="F38" s="295"/>
      <c r="G38" s="295"/>
      <c r="H38" s="295"/>
      <c r="I38" s="295"/>
      <c r="J38" s="295"/>
      <c r="K38" s="295"/>
      <c r="L38" s="295"/>
      <c r="M38" s="295"/>
      <c r="N38" s="295"/>
      <c r="O38" s="295"/>
      <c r="P38" s="295"/>
      <c r="Q38" s="295"/>
      <c r="R38" s="295"/>
      <c r="S38" s="295"/>
      <c r="T38" s="295"/>
      <c r="U38" s="295"/>
      <c r="V38" s="295"/>
      <c r="W38" s="295"/>
    </row>
  </sheetData>
  <mergeCells count="36">
    <mergeCell ref="L27:T31"/>
    <mergeCell ref="L32:T35"/>
    <mergeCell ref="L18:T21"/>
    <mergeCell ref="L23:T26"/>
    <mergeCell ref="L8:T13"/>
    <mergeCell ref="L14:T17"/>
    <mergeCell ref="L22:T22"/>
    <mergeCell ref="L2:T2"/>
    <mergeCell ref="L3:T3"/>
    <mergeCell ref="L4:T7"/>
    <mergeCell ref="A1:K1"/>
    <mergeCell ref="A2:K2"/>
    <mergeCell ref="A3:B3"/>
    <mergeCell ref="C3:K3"/>
    <mergeCell ref="A4:A7"/>
    <mergeCell ref="B4:B7"/>
    <mergeCell ref="C4:K7"/>
    <mergeCell ref="A8:A13"/>
    <mergeCell ref="B8:B13"/>
    <mergeCell ref="C8:K13"/>
    <mergeCell ref="A14:A17"/>
    <mergeCell ref="B14:B17"/>
    <mergeCell ref="C14:K17"/>
    <mergeCell ref="A18:A21"/>
    <mergeCell ref="B18:B21"/>
    <mergeCell ref="C18:K21"/>
    <mergeCell ref="A23:A26"/>
    <mergeCell ref="B23:B26"/>
    <mergeCell ref="C23:K26"/>
    <mergeCell ref="C22:K22"/>
    <mergeCell ref="A27:A31"/>
    <mergeCell ref="B27:B31"/>
    <mergeCell ref="C27:K31"/>
    <mergeCell ref="A32:A35"/>
    <mergeCell ref="B32:B35"/>
    <mergeCell ref="C32:K35"/>
  </mergeCells>
  <phoneticPr fontId="2"/>
  <pageMargins left="0.31496062992125984" right="0.31496062992125984" top="0.35433070866141736" bottom="0.35433070866141736" header="0.31496062992125984" footer="0.31496062992125984"/>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84"/>
  <sheetViews>
    <sheetView zoomScaleNormal="100" workbookViewId="0">
      <pane ySplit="2" topLeftCell="A3" activePane="bottomLeft" state="frozen"/>
      <selection pane="bottomLeft" activeCell="D18" sqref="D18:D22"/>
    </sheetView>
  </sheetViews>
  <sheetFormatPr defaultColWidth="24" defaultRowHeight="13.5"/>
  <cols>
    <col min="1" max="1" width="12.625" customWidth="1"/>
    <col min="3" max="4" width="15" customWidth="1"/>
    <col min="5" max="6" width="12.75" customWidth="1"/>
    <col min="9" max="9" width="19.375" customWidth="1"/>
  </cols>
  <sheetData>
    <row r="1" spans="1:9" ht="28.5" customHeight="1">
      <c r="A1" s="835" t="s">
        <v>311</v>
      </c>
      <c r="B1" s="836"/>
      <c r="C1" s="836"/>
      <c r="D1" s="836"/>
      <c r="E1" s="836"/>
      <c r="F1" s="836"/>
      <c r="G1" s="836"/>
    </row>
    <row r="2" spans="1:9" ht="12.75" customHeight="1" thickBot="1">
      <c r="A2" s="299" t="s">
        <v>82</v>
      </c>
      <c r="B2" s="299" t="s">
        <v>83</v>
      </c>
      <c r="C2" s="299" t="s">
        <v>76</v>
      </c>
      <c r="D2" s="299" t="s">
        <v>77</v>
      </c>
      <c r="E2" s="300"/>
      <c r="F2" s="301"/>
    </row>
    <row r="3" spans="1:9" ht="12.75" customHeight="1" thickTop="1">
      <c r="A3" s="832" t="s">
        <v>13</v>
      </c>
      <c r="B3" s="833"/>
      <c r="C3" s="833"/>
      <c r="D3" s="834"/>
      <c r="E3" s="302"/>
      <c r="F3" s="303"/>
      <c r="G3" s="808" t="s">
        <v>309</v>
      </c>
      <c r="H3" s="809"/>
      <c r="I3" s="810"/>
    </row>
    <row r="4" spans="1:9" ht="12.75" customHeight="1">
      <c r="A4" s="304">
        <v>1</v>
      </c>
      <c r="B4" s="305" t="s">
        <v>31</v>
      </c>
      <c r="C4" s="306">
        <f>SUMIFS(②６年度収支帳簿!E4:E177,②６年度収支帳簿!A4:A177,1)</f>
        <v>0</v>
      </c>
      <c r="D4" s="829">
        <f>SUM(C4:C11)</f>
        <v>0</v>
      </c>
      <c r="E4" s="302"/>
      <c r="F4" s="303"/>
      <c r="G4" s="811"/>
      <c r="H4" s="812"/>
      <c r="I4" s="813"/>
    </row>
    <row r="5" spans="1:9" ht="12.75" customHeight="1">
      <c r="A5" s="304">
        <v>2</v>
      </c>
      <c r="B5" s="305" t="s">
        <v>14</v>
      </c>
      <c r="C5" s="306">
        <f>SUMIFS(②６年度収支帳簿!E4:E177,②６年度収支帳簿!A4:A177,2)</f>
        <v>0</v>
      </c>
      <c r="D5" s="830"/>
      <c r="E5" s="302"/>
      <c r="F5" s="303"/>
      <c r="G5" s="811"/>
      <c r="H5" s="812"/>
      <c r="I5" s="813"/>
    </row>
    <row r="6" spans="1:9" ht="12.75" customHeight="1">
      <c r="A6" s="304">
        <v>3</v>
      </c>
      <c r="B6" s="305" t="s">
        <v>15</v>
      </c>
      <c r="C6" s="306">
        <f>SUMIFS(②６年度収支帳簿!E4:E177,②６年度収支帳簿!A4:A177,3)</f>
        <v>0</v>
      </c>
      <c r="D6" s="830"/>
      <c r="E6" s="302"/>
      <c r="F6" s="303"/>
      <c r="G6" s="811"/>
      <c r="H6" s="812"/>
      <c r="I6" s="813"/>
    </row>
    <row r="7" spans="1:9" ht="12.75" customHeight="1">
      <c r="A7" s="304">
        <v>4</v>
      </c>
      <c r="B7" s="305" t="s">
        <v>16</v>
      </c>
      <c r="C7" s="306">
        <f>SUMIFS(②６年度収支帳簿!E4:E177,②６年度収支帳簿!A4:A177,4)</f>
        <v>0</v>
      </c>
      <c r="D7" s="830"/>
      <c r="E7" s="302"/>
      <c r="F7" s="303"/>
      <c r="G7" s="811"/>
      <c r="H7" s="812"/>
      <c r="I7" s="813"/>
    </row>
    <row r="8" spans="1:9" ht="12.75" customHeight="1">
      <c r="A8" s="304">
        <v>5</v>
      </c>
      <c r="B8" s="305" t="s">
        <v>17</v>
      </c>
      <c r="C8" s="306">
        <f>SUMIFS(②６年度収支帳簿!E4:E177,②６年度収支帳簿!A4:A177,5)</f>
        <v>0</v>
      </c>
      <c r="D8" s="830"/>
      <c r="E8" s="302"/>
      <c r="F8" s="303"/>
      <c r="G8" s="811"/>
      <c r="H8" s="812"/>
      <c r="I8" s="813"/>
    </row>
    <row r="9" spans="1:9" ht="12.75" customHeight="1">
      <c r="A9" s="304">
        <v>6</v>
      </c>
      <c r="B9" s="305" t="s">
        <v>18</v>
      </c>
      <c r="C9" s="306">
        <f>SUMIFS(②６年度収支帳簿!E4:E177,②６年度収支帳簿!A4:A177,6)</f>
        <v>0</v>
      </c>
      <c r="D9" s="830"/>
      <c r="E9" s="302"/>
      <c r="F9" s="303"/>
      <c r="G9" s="811"/>
      <c r="H9" s="812"/>
      <c r="I9" s="813"/>
    </row>
    <row r="10" spans="1:9" ht="12.75" customHeight="1">
      <c r="A10" s="304">
        <v>7</v>
      </c>
      <c r="B10" s="305" t="s">
        <v>19</v>
      </c>
      <c r="C10" s="306">
        <f>SUMIFS(②６年度収支帳簿!E4:E177,②６年度収支帳簿!A4:A177,7)</f>
        <v>0</v>
      </c>
      <c r="D10" s="830"/>
      <c r="E10" s="302"/>
      <c r="F10" s="303"/>
      <c r="G10" s="811"/>
      <c r="H10" s="812"/>
      <c r="I10" s="813"/>
    </row>
    <row r="11" spans="1:9" ht="12.75" customHeight="1">
      <c r="A11" s="304">
        <v>8</v>
      </c>
      <c r="B11" s="305" t="s">
        <v>32</v>
      </c>
      <c r="C11" s="306">
        <f>SUMIFS(②６年度収支帳簿!E4:E177,②６年度収支帳簿!A4:A177,8)</f>
        <v>0</v>
      </c>
      <c r="D11" s="831"/>
      <c r="E11" s="302"/>
      <c r="F11" s="303"/>
      <c r="G11" s="811"/>
      <c r="H11" s="812"/>
      <c r="I11" s="813"/>
    </row>
    <row r="12" spans="1:9" ht="12.75" customHeight="1">
      <c r="A12" s="826" t="s">
        <v>20</v>
      </c>
      <c r="B12" s="827"/>
      <c r="C12" s="827"/>
      <c r="D12" s="828"/>
      <c r="E12" s="302"/>
      <c r="F12" s="303"/>
      <c r="G12" s="811"/>
      <c r="H12" s="812"/>
      <c r="I12" s="813"/>
    </row>
    <row r="13" spans="1:9" ht="12.75" customHeight="1">
      <c r="A13" s="304">
        <v>9</v>
      </c>
      <c r="B13" s="307" t="s">
        <v>21</v>
      </c>
      <c r="C13" s="306">
        <f>SUMIFS(②６年度収支帳簿!E4:E177,②６年度収支帳簿!A4:A177,9)</f>
        <v>0</v>
      </c>
      <c r="D13" s="829">
        <f>SUM(C13:C16)</f>
        <v>0</v>
      </c>
      <c r="E13" s="302"/>
      <c r="F13" s="303"/>
      <c r="G13" s="811"/>
      <c r="H13" s="812"/>
      <c r="I13" s="813"/>
    </row>
    <row r="14" spans="1:9" ht="12.75" customHeight="1">
      <c r="A14" s="304">
        <v>10</v>
      </c>
      <c r="B14" s="307" t="s">
        <v>22</v>
      </c>
      <c r="C14" s="306">
        <f>SUMIFS(②６年度収支帳簿!E4:E177,②６年度収支帳簿!A4:A177,10)</f>
        <v>0</v>
      </c>
      <c r="D14" s="830"/>
      <c r="E14" s="302"/>
      <c r="F14" s="303"/>
      <c r="G14" s="811"/>
      <c r="H14" s="812"/>
      <c r="I14" s="813"/>
    </row>
    <row r="15" spans="1:9" ht="12.75" customHeight="1">
      <c r="A15" s="304">
        <v>11</v>
      </c>
      <c r="B15" s="307" t="s">
        <v>23</v>
      </c>
      <c r="C15" s="306">
        <f>SUMIFS(②６年度収支帳簿!E4:E177,②６年度収支帳簿!A4:A177,11)</f>
        <v>0</v>
      </c>
      <c r="D15" s="830"/>
      <c r="E15" s="302"/>
      <c r="F15" s="303"/>
      <c r="G15" s="811"/>
      <c r="H15" s="812"/>
      <c r="I15" s="813"/>
    </row>
    <row r="16" spans="1:9" ht="12.75" customHeight="1">
      <c r="A16" s="304">
        <v>12</v>
      </c>
      <c r="B16" s="307" t="s">
        <v>32</v>
      </c>
      <c r="C16" s="306">
        <f>SUMIFS(②６年度収支帳簿!E4:E177,②６年度収支帳簿!A4:A177,12)</f>
        <v>0</v>
      </c>
      <c r="D16" s="831"/>
      <c r="E16" s="302"/>
      <c r="F16" s="303"/>
      <c r="G16" s="811"/>
      <c r="H16" s="812"/>
      <c r="I16" s="813"/>
    </row>
    <row r="17" spans="1:9" ht="12.75" customHeight="1">
      <c r="A17" s="826" t="s">
        <v>24</v>
      </c>
      <c r="B17" s="827"/>
      <c r="C17" s="827"/>
      <c r="D17" s="828"/>
      <c r="E17" s="302"/>
      <c r="F17" s="303"/>
      <c r="G17" s="811"/>
      <c r="H17" s="812"/>
      <c r="I17" s="813"/>
    </row>
    <row r="18" spans="1:9" ht="12.75" customHeight="1">
      <c r="A18" s="304">
        <v>13</v>
      </c>
      <c r="B18" s="307" t="s">
        <v>25</v>
      </c>
      <c r="C18" s="306">
        <f>SUMIFS(②６年度収支帳簿!E4:E177,②６年度収支帳簿!A4:A177,13)</f>
        <v>0</v>
      </c>
      <c r="D18" s="829">
        <f>SUM(C18:C22)</f>
        <v>0</v>
      </c>
      <c r="E18" s="302"/>
      <c r="F18" s="303"/>
      <c r="G18" s="811"/>
      <c r="H18" s="812"/>
      <c r="I18" s="813"/>
    </row>
    <row r="19" spans="1:9" ht="12.75" customHeight="1">
      <c r="A19" s="304">
        <v>14</v>
      </c>
      <c r="B19" s="307" t="s">
        <v>26</v>
      </c>
      <c r="C19" s="306">
        <f>SUMIFS(②６年度収支帳簿!E4:E177,②６年度収支帳簿!A4:A177,14)</f>
        <v>0</v>
      </c>
      <c r="D19" s="830"/>
      <c r="E19" s="302"/>
      <c r="F19" s="303"/>
      <c r="G19" s="811"/>
      <c r="H19" s="812"/>
      <c r="I19" s="813"/>
    </row>
    <row r="20" spans="1:9" ht="12.75" customHeight="1">
      <c r="A20" s="304">
        <v>15</v>
      </c>
      <c r="B20" s="307" t="s">
        <v>27</v>
      </c>
      <c r="C20" s="306">
        <f>SUMIFS(②６年度収支帳簿!E4:E177,②６年度収支帳簿!A4:A177,15)</f>
        <v>0</v>
      </c>
      <c r="D20" s="830"/>
      <c r="E20" s="302"/>
      <c r="F20" s="303"/>
      <c r="G20" s="811"/>
      <c r="H20" s="812"/>
      <c r="I20" s="813"/>
    </row>
    <row r="21" spans="1:9" ht="12.75" customHeight="1" thickBot="1">
      <c r="A21" s="304">
        <v>16</v>
      </c>
      <c r="B21" s="307" t="s">
        <v>28</v>
      </c>
      <c r="C21" s="306">
        <f>SUMIFS(②６年度収支帳簿!E4:E177,②６年度収支帳簿!A4:A177,16)</f>
        <v>0</v>
      </c>
      <c r="D21" s="830"/>
      <c r="E21" s="302"/>
      <c r="F21" s="303"/>
      <c r="G21" s="814"/>
      <c r="H21" s="815"/>
      <c r="I21" s="816"/>
    </row>
    <row r="22" spans="1:9" ht="12.75" customHeight="1" thickTop="1">
      <c r="A22" s="304">
        <v>17</v>
      </c>
      <c r="B22" s="307" t="s">
        <v>32</v>
      </c>
      <c r="C22" s="306">
        <f>SUMIFS(②６年度収支帳簿!E4:E177,②６年度収支帳簿!A4:A177,17)</f>
        <v>0</v>
      </c>
      <c r="D22" s="831"/>
      <c r="E22" s="302"/>
      <c r="F22" s="308"/>
    </row>
    <row r="23" spans="1:9" ht="12.75" customHeight="1" thickBot="1">
      <c r="A23" s="826" t="s">
        <v>29</v>
      </c>
      <c r="B23" s="827"/>
      <c r="C23" s="827"/>
      <c r="D23" s="828"/>
      <c r="E23" s="302"/>
      <c r="F23" s="308"/>
    </row>
    <row r="24" spans="1:9" ht="12.75" customHeight="1" thickTop="1">
      <c r="A24" s="304">
        <v>18</v>
      </c>
      <c r="B24" s="307" t="s">
        <v>25</v>
      </c>
      <c r="C24" s="306">
        <f>SUMIFS(②６年度収支帳簿!E4:E177,②６年度収支帳簿!A4:A177,18)</f>
        <v>0</v>
      </c>
      <c r="D24" s="829">
        <f>SUM(C24:C28)</f>
        <v>0</v>
      </c>
      <c r="E24" s="302"/>
      <c r="F24" s="303"/>
      <c r="G24" s="817" t="s">
        <v>310</v>
      </c>
      <c r="H24" s="818"/>
      <c r="I24" s="819"/>
    </row>
    <row r="25" spans="1:9" ht="12.75" customHeight="1">
      <c r="A25" s="304">
        <v>19</v>
      </c>
      <c r="B25" s="307" t="s">
        <v>26</v>
      </c>
      <c r="C25" s="306">
        <f>SUMIFS(②６年度収支帳簿!E4:E177,②６年度収支帳簿!A4:A177,19)</f>
        <v>0</v>
      </c>
      <c r="D25" s="830"/>
      <c r="E25" s="302"/>
      <c r="F25" s="303"/>
      <c r="G25" s="820"/>
      <c r="H25" s="821"/>
      <c r="I25" s="822"/>
    </row>
    <row r="26" spans="1:9" ht="12.75" customHeight="1">
      <c r="A26" s="304">
        <v>20</v>
      </c>
      <c r="B26" s="307" t="s">
        <v>27</v>
      </c>
      <c r="C26" s="306">
        <f>SUMIFS(②６年度収支帳簿!E4:E177,②６年度収支帳簿!A4:A177,20)</f>
        <v>0</v>
      </c>
      <c r="D26" s="830"/>
      <c r="E26" s="302"/>
      <c r="F26" s="303"/>
      <c r="G26" s="820"/>
      <c r="H26" s="821"/>
      <c r="I26" s="822"/>
    </row>
    <row r="27" spans="1:9" ht="12.75" customHeight="1">
      <c r="A27" s="304">
        <v>21</v>
      </c>
      <c r="B27" s="307" t="s">
        <v>28</v>
      </c>
      <c r="C27" s="306">
        <f>SUMIFS(②６年度収支帳簿!E4:E177,②６年度収支帳簿!A4:A177,21)</f>
        <v>0</v>
      </c>
      <c r="D27" s="830"/>
      <c r="E27" s="302"/>
      <c r="F27" s="303"/>
      <c r="G27" s="820"/>
      <c r="H27" s="821"/>
      <c r="I27" s="822"/>
    </row>
    <row r="28" spans="1:9" ht="12.75" customHeight="1">
      <c r="A28" s="304">
        <v>22</v>
      </c>
      <c r="B28" s="307" t="s">
        <v>32</v>
      </c>
      <c r="C28" s="306">
        <f>SUMIFS(②６年度収支帳簿!E4:E177,②６年度収支帳簿!A4:A177,22)</f>
        <v>0</v>
      </c>
      <c r="D28" s="831"/>
      <c r="E28" s="302"/>
      <c r="F28" s="303"/>
      <c r="G28" s="820"/>
      <c r="H28" s="821"/>
      <c r="I28" s="822"/>
    </row>
    <row r="29" spans="1:9" ht="12.75" customHeight="1">
      <c r="A29" s="826" t="s">
        <v>162</v>
      </c>
      <c r="B29" s="827"/>
      <c r="C29" s="827"/>
      <c r="D29" s="828"/>
      <c r="E29" s="302"/>
      <c r="F29" s="303"/>
      <c r="G29" s="820"/>
      <c r="H29" s="821"/>
      <c r="I29" s="822"/>
    </row>
    <row r="30" spans="1:9" ht="12.75" customHeight="1">
      <c r="A30" s="304">
        <v>23</v>
      </c>
      <c r="B30" s="307" t="s">
        <v>34</v>
      </c>
      <c r="C30" s="306">
        <f>SUMIFS(②６年度収支帳簿!E4:E177,②６年度収支帳簿!A4:A177,23)</f>
        <v>0</v>
      </c>
      <c r="D30" s="829">
        <f>SUM(C30:C35)</f>
        <v>0</v>
      </c>
      <c r="E30" s="302"/>
      <c r="F30" s="303"/>
      <c r="G30" s="820"/>
      <c r="H30" s="821"/>
      <c r="I30" s="822"/>
    </row>
    <row r="31" spans="1:9" ht="12.75" customHeight="1">
      <c r="A31" s="304">
        <v>24</v>
      </c>
      <c r="B31" s="307" t="s">
        <v>35</v>
      </c>
      <c r="C31" s="306">
        <f>SUMIFS(②６年度収支帳簿!E4:E177,②６年度収支帳簿!A4:A177,24)</f>
        <v>0</v>
      </c>
      <c r="D31" s="830"/>
      <c r="E31" s="302"/>
      <c r="F31" s="303"/>
      <c r="G31" s="820"/>
      <c r="H31" s="821"/>
      <c r="I31" s="822"/>
    </row>
    <row r="32" spans="1:9" ht="12.75" customHeight="1" thickBot="1">
      <c r="A32" s="304">
        <v>25</v>
      </c>
      <c r="B32" s="307" t="s">
        <v>36</v>
      </c>
      <c r="C32" s="306">
        <f>SUMIFS(②６年度収支帳簿!E4:E177,②６年度収支帳簿!A4:A177,25)</f>
        <v>0</v>
      </c>
      <c r="D32" s="830"/>
      <c r="E32" s="302"/>
      <c r="F32" s="303"/>
      <c r="G32" s="823"/>
      <c r="H32" s="824"/>
      <c r="I32" s="825"/>
    </row>
    <row r="33" spans="1:9" ht="12.75" customHeight="1" thickTop="1">
      <c r="A33" s="304">
        <v>26</v>
      </c>
      <c r="B33" s="307" t="s">
        <v>37</v>
      </c>
      <c r="C33" s="306">
        <f>SUMIFS(②６年度収支帳簿!E4:E177,②６年度収支帳簿!A4:A177,26)</f>
        <v>0</v>
      </c>
      <c r="D33" s="830"/>
      <c r="E33" s="302"/>
      <c r="F33" s="308"/>
    </row>
    <row r="34" spans="1:9" ht="12.75" customHeight="1">
      <c r="A34" s="304">
        <v>27</v>
      </c>
      <c r="B34" s="307" t="s">
        <v>38</v>
      </c>
      <c r="C34" s="306">
        <f>SUMIFS(②６年度収支帳簿!E4:E177,②６年度収支帳簿!A4:A177,27)</f>
        <v>0</v>
      </c>
      <c r="D34" s="830"/>
      <c r="E34" s="302"/>
      <c r="F34" s="308"/>
    </row>
    <row r="35" spans="1:9" ht="12.75" customHeight="1">
      <c r="A35" s="304">
        <v>28</v>
      </c>
      <c r="B35" s="307" t="s">
        <v>32</v>
      </c>
      <c r="C35" s="306">
        <f>SUMIFS(②６年度収支帳簿!E4:E177,②６年度収支帳簿!A4:A177,28)</f>
        <v>0</v>
      </c>
      <c r="D35" s="831"/>
      <c r="E35" s="309"/>
      <c r="F35" s="310"/>
      <c r="G35" s="28"/>
    </row>
    <row r="36" spans="1:9" ht="12.75" customHeight="1">
      <c r="A36" s="311" t="s">
        <v>8</v>
      </c>
      <c r="B36" s="312"/>
      <c r="C36" s="312"/>
      <c r="D36" s="312"/>
      <c r="E36" s="313" t="s">
        <v>187</v>
      </c>
      <c r="F36" s="314">
        <f>SUM(E38:F41)</f>
        <v>0</v>
      </c>
      <c r="G36" s="153"/>
      <c r="H36" s="153"/>
      <c r="I36" s="153"/>
    </row>
    <row r="37" spans="1:9" ht="12.75" customHeight="1">
      <c r="A37" s="35">
        <v>29</v>
      </c>
      <c r="B37" s="315" t="s">
        <v>66</v>
      </c>
      <c r="C37" s="306">
        <f>SUMIFS(②６年度収支帳簿!D4:D177,②６年度収支帳簿!A4:A177,29)</f>
        <v>0</v>
      </c>
      <c r="D37" s="829">
        <f>SUM(C37:C41)</f>
        <v>0</v>
      </c>
      <c r="E37" s="802">
        <f>SUMIFS(②６年度収支帳簿!D4:D177,②６年度収支帳簿!A4:A177,29,②６年度収支帳簿!G4:G177,"該当")</f>
        <v>0</v>
      </c>
      <c r="F37" s="803"/>
      <c r="G37" s="29" t="str">
        <f>IF(E37&gt;1,"←№29　強化事業対象外費目が選択されています！収支帳簿を修正してください。","OK　")</f>
        <v>OK　</v>
      </c>
    </row>
    <row r="38" spans="1:9" ht="12.75" customHeight="1">
      <c r="A38" s="35">
        <v>30</v>
      </c>
      <c r="B38" s="305" t="s">
        <v>40</v>
      </c>
      <c r="C38" s="306">
        <f>SUMIFS(②６年度収支帳簿!D4:D177,②６年度収支帳簿!A4:A177,30)</f>
        <v>0</v>
      </c>
      <c r="D38" s="830"/>
      <c r="E38" s="806">
        <f>SUMIFS(②６年度収支帳簿!D4:D177,②６年度収支帳簿!A4:A177,30,②６年度収支帳簿!G4:G177,"該当")</f>
        <v>0</v>
      </c>
      <c r="F38" s="807"/>
    </row>
    <row r="39" spans="1:9" ht="12.75" customHeight="1">
      <c r="A39" s="35">
        <v>31</v>
      </c>
      <c r="B39" s="305" t="s">
        <v>41</v>
      </c>
      <c r="C39" s="306">
        <f>SUMIFS(②６年度収支帳簿!D4:D177,②６年度収支帳簿!A4:A177,31)</f>
        <v>0</v>
      </c>
      <c r="D39" s="830"/>
      <c r="E39" s="806">
        <f>SUMIFS(②６年度収支帳簿!D4:D177,②６年度収支帳簿!A4:A177,31,②６年度収支帳簿!G4:G177,"該当")</f>
        <v>0</v>
      </c>
      <c r="F39" s="807"/>
    </row>
    <row r="40" spans="1:9" ht="12.75" customHeight="1">
      <c r="A40" s="35">
        <v>32</v>
      </c>
      <c r="B40" s="305" t="s">
        <v>42</v>
      </c>
      <c r="C40" s="306">
        <f>SUMIFS(②６年度収支帳簿!D4:D177,②６年度収支帳簿!A4:A177,32)</f>
        <v>0</v>
      </c>
      <c r="D40" s="830"/>
      <c r="E40" s="806">
        <f>SUMIFS(②６年度収支帳簿!D4:D177,②６年度収支帳簿!A4:A177,32,②６年度収支帳簿!G4:G177,"該当")</f>
        <v>0</v>
      </c>
      <c r="F40" s="807"/>
    </row>
    <row r="41" spans="1:9" ht="12.75" customHeight="1">
      <c r="A41" s="35">
        <v>33</v>
      </c>
      <c r="B41" s="305" t="s">
        <v>32</v>
      </c>
      <c r="C41" s="306">
        <f>SUMIFS(②６年度収支帳簿!D4:D177,②６年度収支帳簿!A4:A177,33)</f>
        <v>0</v>
      </c>
      <c r="D41" s="831"/>
      <c r="E41" s="806">
        <f>SUMIFS(②６年度収支帳簿!D4:D177,②６年度収支帳簿!A4:A177,33,②６年度収支帳簿!G4:G177,"該当")</f>
        <v>0</v>
      </c>
      <c r="F41" s="807"/>
    </row>
    <row r="42" spans="1:9" ht="12.75" customHeight="1">
      <c r="A42" s="316" t="s">
        <v>43</v>
      </c>
      <c r="B42" s="317"/>
      <c r="C42" s="317"/>
      <c r="D42" s="317"/>
      <c r="E42" s="313" t="s">
        <v>187</v>
      </c>
      <c r="F42" s="314">
        <f>E43+E45</f>
        <v>0</v>
      </c>
    </row>
    <row r="43" spans="1:9" ht="12.75" customHeight="1">
      <c r="A43" s="35">
        <v>34</v>
      </c>
      <c r="B43" s="305" t="s">
        <v>44</v>
      </c>
      <c r="C43" s="306">
        <f>SUMIFS(②６年度収支帳簿!D4:D177,②６年度収支帳簿!A4:A177,34)</f>
        <v>0</v>
      </c>
      <c r="D43" s="829">
        <f>SUM(C43:C45)</f>
        <v>0</v>
      </c>
      <c r="E43" s="806">
        <f>SUMIFS(②６年度収支帳簿!D4:D177,②６年度収支帳簿!A4:A177,34,②６年度収支帳簿!G4:G177,"該当")</f>
        <v>0</v>
      </c>
      <c r="F43" s="807"/>
      <c r="G43" s="27"/>
    </row>
    <row r="44" spans="1:9" ht="12.75" customHeight="1">
      <c r="A44" s="35">
        <v>35</v>
      </c>
      <c r="B44" s="315" t="s">
        <v>67</v>
      </c>
      <c r="C44" s="306">
        <f>SUMIFS(②６年度収支帳簿!D4:D177,②６年度収支帳簿!A4:A177,35)</f>
        <v>0</v>
      </c>
      <c r="D44" s="830"/>
      <c r="E44" s="804">
        <f>SUMIFS(②６年度収支帳簿!D4:D177,②６年度収支帳簿!A4:A177,35,②６年度収支帳簿!G4:G177,"該当")</f>
        <v>0</v>
      </c>
      <c r="F44" s="805"/>
      <c r="G44" s="29" t="str">
        <f>IF(E44&gt;1,"←№35　強化事業対象外費目が選択されています！収支帳簿を修正してください。","OK　")</f>
        <v>OK　</v>
      </c>
    </row>
    <row r="45" spans="1:9" ht="12.75" customHeight="1">
      <c r="A45" s="35">
        <v>36</v>
      </c>
      <c r="B45" s="305" t="s">
        <v>32</v>
      </c>
      <c r="C45" s="306">
        <f>SUMIFS(②６年度収支帳簿!D4:D177,②６年度収支帳簿!A4:A177,36)</f>
        <v>0</v>
      </c>
      <c r="D45" s="831"/>
      <c r="E45" s="806">
        <f>SUMIFS(②６年度収支帳簿!D4:D177,②６年度収支帳簿!A4:A177,36,②６年度収支帳簿!G4:G177,"該当")</f>
        <v>0</v>
      </c>
      <c r="F45" s="807"/>
    </row>
    <row r="46" spans="1:9" ht="12.75" customHeight="1">
      <c r="A46" s="316" t="s">
        <v>45</v>
      </c>
      <c r="B46" s="317"/>
      <c r="C46" s="317"/>
      <c r="D46" s="317"/>
      <c r="E46" s="313" t="s">
        <v>187</v>
      </c>
      <c r="F46" s="314">
        <f>E50+E51+E53+E54+E55+E56+E57</f>
        <v>0</v>
      </c>
    </row>
    <row r="47" spans="1:9" ht="12.75" customHeight="1">
      <c r="A47" s="35">
        <v>37</v>
      </c>
      <c r="B47" s="315" t="s">
        <v>69</v>
      </c>
      <c r="C47" s="306">
        <f>SUMIFS(②６年度収支帳簿!D4:D177,②６年度収支帳簿!A4:A177,37)</f>
        <v>0</v>
      </c>
      <c r="D47" s="829">
        <f>SUM(C47:C57)</f>
        <v>0</v>
      </c>
      <c r="E47" s="804">
        <f>SUMIFS(②６年度収支帳簿!D4:D177,②６年度収支帳簿!A4:A177,37,②６年度収支帳簿!G4:G177,"該当")</f>
        <v>0</v>
      </c>
      <c r="F47" s="805"/>
      <c r="G47" s="29" t="str">
        <f>IF(E47&gt;1,"←№37　強化事業対象外費目が選択されています！収支帳簿を修正してください。","OK　")</f>
        <v>OK　</v>
      </c>
    </row>
    <row r="48" spans="1:9" ht="12.75" customHeight="1">
      <c r="A48" s="35">
        <v>38</v>
      </c>
      <c r="B48" s="315" t="s">
        <v>68</v>
      </c>
      <c r="C48" s="306">
        <f>SUMIFS(②６年度収支帳簿!D4:D177,②６年度収支帳簿!A4:A177,38)</f>
        <v>0</v>
      </c>
      <c r="D48" s="830"/>
      <c r="E48" s="804">
        <f>SUMIFS(②６年度収支帳簿!D4:D177,②６年度収支帳簿!A4:A177,38,②６年度収支帳簿!G4:G177,"該当")</f>
        <v>0</v>
      </c>
      <c r="F48" s="805"/>
      <c r="G48" s="29" t="str">
        <f>IF(E48&gt;1,"←№38　強化事業対象外費目が選択されています！収支帳簿を修正してください。","OK　")</f>
        <v>OK　</v>
      </c>
    </row>
    <row r="49" spans="1:7" ht="12.75" customHeight="1">
      <c r="A49" s="35">
        <v>39</v>
      </c>
      <c r="B49" s="315" t="s">
        <v>70</v>
      </c>
      <c r="C49" s="306">
        <f>SUMIFS(②６年度収支帳簿!D4:D177,②６年度収支帳簿!A4:A177,39)</f>
        <v>0</v>
      </c>
      <c r="D49" s="830"/>
      <c r="E49" s="804">
        <f>SUMIFS(②６年度収支帳簿!D4:D177,②６年度収支帳簿!A4:A177,39,②６年度収支帳簿!G4:G177,"該当")</f>
        <v>0</v>
      </c>
      <c r="F49" s="805"/>
      <c r="G49" s="29" t="str">
        <f>IF(E49&gt;1,"←№39　強化事業対象外費目が選択されています！収支帳簿を修正してください。","OK　")</f>
        <v>OK　</v>
      </c>
    </row>
    <row r="50" spans="1:7" ht="12.75" customHeight="1">
      <c r="A50" s="35">
        <v>40</v>
      </c>
      <c r="B50" s="305" t="s">
        <v>46</v>
      </c>
      <c r="C50" s="306">
        <f>SUMIFS(②６年度収支帳簿!D4:D177,②６年度収支帳簿!A4:A177,40)</f>
        <v>0</v>
      </c>
      <c r="D50" s="830"/>
      <c r="E50" s="806">
        <f>SUMIFS(②６年度収支帳簿!D4:D177,②６年度収支帳簿!A4:A177,40,②６年度収支帳簿!G4:G177,"該当")</f>
        <v>0</v>
      </c>
      <c r="F50" s="807"/>
    </row>
    <row r="51" spans="1:7" ht="12.75" customHeight="1">
      <c r="A51" s="35">
        <v>41</v>
      </c>
      <c r="B51" s="305" t="s">
        <v>47</v>
      </c>
      <c r="C51" s="306">
        <f>SUMIFS(②６年度収支帳簿!D4:D177,②６年度収支帳簿!A4:A177,41)</f>
        <v>0</v>
      </c>
      <c r="D51" s="830"/>
      <c r="E51" s="806">
        <f>SUMIFS(②６年度収支帳簿!D4:D177,②６年度収支帳簿!A4:A177,41,②６年度収支帳簿!G4:G177,"該当")</f>
        <v>0</v>
      </c>
      <c r="F51" s="807"/>
    </row>
    <row r="52" spans="1:7" ht="12.75" customHeight="1">
      <c r="A52" s="35">
        <v>42</v>
      </c>
      <c r="B52" s="315" t="s">
        <v>67</v>
      </c>
      <c r="C52" s="306">
        <f>SUMIFS(②６年度収支帳簿!D4:D177,②６年度収支帳簿!A4:A177,42)</f>
        <v>0</v>
      </c>
      <c r="D52" s="830"/>
      <c r="E52" s="804">
        <f>SUMIFS(②６年度収支帳簿!D4:D177,②６年度収支帳簿!A4:A177,42,②６年度収支帳簿!G4:G177,"該当")</f>
        <v>0</v>
      </c>
      <c r="F52" s="805"/>
      <c r="G52" s="29" t="str">
        <f>IF(E52&gt;1,"←№42　強化事業対象外費目が選択されています！収支帳簿を修正してください。","OK　")</f>
        <v>OK　</v>
      </c>
    </row>
    <row r="53" spans="1:7" ht="12.75" customHeight="1">
      <c r="A53" s="35">
        <v>43</v>
      </c>
      <c r="B53" s="305" t="s">
        <v>48</v>
      </c>
      <c r="C53" s="306">
        <f>SUMIFS(②６年度収支帳簿!D4:D177,②６年度収支帳簿!A4:A177,43)</f>
        <v>0</v>
      </c>
      <c r="D53" s="830"/>
      <c r="E53" s="806">
        <f>SUMIFS(②６年度収支帳簿!D4:D177,②６年度収支帳簿!A4:A177,43,②６年度収支帳簿!G4:G177,"該当")</f>
        <v>0</v>
      </c>
      <c r="F53" s="807"/>
    </row>
    <row r="54" spans="1:7" ht="12.75" customHeight="1">
      <c r="A54" s="35">
        <v>44</v>
      </c>
      <c r="B54" s="305" t="s">
        <v>49</v>
      </c>
      <c r="C54" s="306">
        <f>SUMIFS(②６年度収支帳簿!D4:D177,②６年度収支帳簿!A4:A177,44)</f>
        <v>0</v>
      </c>
      <c r="D54" s="830"/>
      <c r="E54" s="806">
        <f>SUMIFS(②６年度収支帳簿!D4:D177,②６年度収支帳簿!A4:A177,44,②６年度収支帳簿!G4:G177,"該当")</f>
        <v>0</v>
      </c>
      <c r="F54" s="807"/>
    </row>
    <row r="55" spans="1:7" ht="12.75" customHeight="1">
      <c r="A55" s="35">
        <v>45</v>
      </c>
      <c r="B55" s="305" t="s">
        <v>50</v>
      </c>
      <c r="C55" s="306">
        <f>SUMIFS(②６年度収支帳簿!D4:D177,②６年度収支帳簿!A4:A177,45)</f>
        <v>0</v>
      </c>
      <c r="D55" s="830"/>
      <c r="E55" s="806">
        <f>SUMIFS(②６年度収支帳簿!D4:D177,②６年度収支帳簿!A4:A177,45,②６年度収支帳簿!G4:G177,"該当")</f>
        <v>0</v>
      </c>
      <c r="F55" s="807"/>
    </row>
    <row r="56" spans="1:7" ht="12.75" customHeight="1">
      <c r="A56" s="35">
        <v>46</v>
      </c>
      <c r="B56" s="305" t="s">
        <v>51</v>
      </c>
      <c r="C56" s="306">
        <f>SUMIFS(②６年度収支帳簿!D4:D177,②６年度収支帳簿!A4:A177,46)</f>
        <v>0</v>
      </c>
      <c r="D56" s="830"/>
      <c r="E56" s="806">
        <f>SUMIFS(②６年度収支帳簿!D4:D177,②６年度収支帳簿!A4:A177,46,②６年度収支帳簿!G4:G177,"該当")</f>
        <v>0</v>
      </c>
      <c r="F56" s="807"/>
    </row>
    <row r="57" spans="1:7" ht="12.75" customHeight="1">
      <c r="A57" s="35">
        <v>47</v>
      </c>
      <c r="B57" s="305" t="s">
        <v>32</v>
      </c>
      <c r="C57" s="306">
        <f>SUMIFS(②６年度収支帳簿!D4:D177,②６年度収支帳簿!A4:A177,47)</f>
        <v>0</v>
      </c>
      <c r="D57" s="831"/>
      <c r="E57" s="806">
        <f>SUMIFS(②６年度収支帳簿!D4:D177,②６年度収支帳簿!A4:A177,47,②６年度収支帳簿!G4:G177,"該当")</f>
        <v>0</v>
      </c>
      <c r="F57" s="807"/>
    </row>
    <row r="58" spans="1:7" ht="12.75" customHeight="1">
      <c r="A58" s="316" t="s">
        <v>52</v>
      </c>
      <c r="B58" s="317"/>
      <c r="C58" s="317"/>
      <c r="D58" s="317"/>
      <c r="E58" s="313" t="s">
        <v>187</v>
      </c>
      <c r="F58" s="314">
        <f>SUM(E60:F62)</f>
        <v>0</v>
      </c>
    </row>
    <row r="59" spans="1:7" ht="12.75" customHeight="1">
      <c r="A59" s="35">
        <v>48</v>
      </c>
      <c r="B59" s="315" t="s">
        <v>65</v>
      </c>
      <c r="C59" s="306">
        <f>SUMIFS(②６年度収支帳簿!D4:D177,②６年度収支帳簿!A4:A177,48)</f>
        <v>0</v>
      </c>
      <c r="D59" s="829">
        <f>SUM(C59:C62)</f>
        <v>0</v>
      </c>
      <c r="E59" s="804">
        <f>SUMIFS(②６年度収支帳簿!D4:D177,②６年度収支帳簿!A4:A177,48,②６年度収支帳簿!G4:G177,"該当")</f>
        <v>0</v>
      </c>
      <c r="F59" s="805"/>
      <c r="G59" s="29" t="str">
        <f>IF(E59&gt;1,"←№48　強化事業対象外費目が選択されています！収支帳簿を修正してください。","OK　")</f>
        <v>OK　</v>
      </c>
    </row>
    <row r="60" spans="1:7" ht="12.75" customHeight="1">
      <c r="A60" s="35">
        <v>49</v>
      </c>
      <c r="B60" s="305" t="s">
        <v>53</v>
      </c>
      <c r="C60" s="306">
        <f>SUMIFS(②６年度収支帳簿!D4:D177,②６年度収支帳簿!A4:A177,49)</f>
        <v>0</v>
      </c>
      <c r="D60" s="830"/>
      <c r="E60" s="806">
        <f>SUMIFS(②６年度収支帳簿!D4:D177,②６年度収支帳簿!A4:A177,49,②６年度収支帳簿!G4:G177,"該当")</f>
        <v>0</v>
      </c>
      <c r="F60" s="807"/>
    </row>
    <row r="61" spans="1:7" ht="12.75" customHeight="1">
      <c r="A61" s="35">
        <v>50</v>
      </c>
      <c r="B61" s="305" t="s">
        <v>54</v>
      </c>
      <c r="C61" s="306">
        <f>SUMIFS(②６年度収支帳簿!D4:D177,②６年度収支帳簿!A4:A177,50)</f>
        <v>0</v>
      </c>
      <c r="D61" s="830"/>
      <c r="E61" s="806">
        <f>SUMIFS(②６年度収支帳簿!D4:D177,②６年度収支帳簿!A4:A177,50,②６年度収支帳簿!G4:G177,"該当")</f>
        <v>0</v>
      </c>
      <c r="F61" s="807"/>
    </row>
    <row r="62" spans="1:7" ht="12.75" customHeight="1">
      <c r="A62" s="35">
        <v>51</v>
      </c>
      <c r="B62" s="305" t="s">
        <v>32</v>
      </c>
      <c r="C62" s="306">
        <f>SUMIFS(②６年度収支帳簿!D4:D177,②６年度収支帳簿!A4:A177,51)</f>
        <v>0</v>
      </c>
      <c r="D62" s="831"/>
      <c r="E62" s="806">
        <f>SUMIFS(②６年度収支帳簿!D4:D177,②６年度収支帳簿!A4:A177,51,②６年度収支帳簿!G4:G177,"該当")</f>
        <v>0</v>
      </c>
      <c r="F62" s="807"/>
    </row>
    <row r="63" spans="1:7" ht="12.75" customHeight="1">
      <c r="A63" s="316" t="s">
        <v>55</v>
      </c>
      <c r="B63" s="317"/>
      <c r="C63" s="317"/>
      <c r="D63" s="317"/>
      <c r="E63" s="318" t="s">
        <v>163</v>
      </c>
      <c r="F63" s="319"/>
    </row>
    <row r="64" spans="1:7" ht="12.75" customHeight="1">
      <c r="A64" s="35">
        <v>52</v>
      </c>
      <c r="B64" s="315" t="s">
        <v>71</v>
      </c>
      <c r="C64" s="306">
        <f>SUMIFS(②６年度収支帳簿!D4:D177,②６年度収支帳簿!A4:A177,52)</f>
        <v>0</v>
      </c>
      <c r="D64" s="829">
        <f>SUM(C64:C66)</f>
        <v>0</v>
      </c>
      <c r="E64" s="838">
        <f>SUMIFS(②６年度収支帳簿!D4:D177,②６年度収支帳簿!A4:A177,52,②６年度収支帳簿!G4:G177,"該当")</f>
        <v>0</v>
      </c>
      <c r="F64" s="839"/>
      <c r="G64" s="29" t="str">
        <f>IF(E64&gt;1,"←№52　強化事業対象外費目が選択されています！収支帳簿を修正してください。","OK　")</f>
        <v>OK　</v>
      </c>
    </row>
    <row r="65" spans="1:7" ht="12.75" customHeight="1">
      <c r="A65" s="35">
        <v>53</v>
      </c>
      <c r="B65" s="315" t="s">
        <v>72</v>
      </c>
      <c r="C65" s="306">
        <f>SUMIFS(②６年度収支帳簿!D4:D177,②６年度収支帳簿!A4:A177,53)</f>
        <v>0</v>
      </c>
      <c r="D65" s="830"/>
      <c r="E65" s="842">
        <f>SUMIFS(②６年度収支帳簿!D4:D177,②６年度収支帳簿!A4:A177,53,②６年度収支帳簿!G4:G177,"該当")</f>
        <v>0</v>
      </c>
      <c r="F65" s="843"/>
      <c r="G65" s="29" t="str">
        <f>IF(E65&gt;1,"←№53　強化事業対象外費目が選択されています！収支帳簿を修正してください。","OK　")</f>
        <v>OK　</v>
      </c>
    </row>
    <row r="66" spans="1:7" ht="12.75" customHeight="1">
      <c r="A66" s="35">
        <v>54</v>
      </c>
      <c r="B66" s="315" t="s">
        <v>73</v>
      </c>
      <c r="C66" s="306">
        <f>SUMIFS(②６年度収支帳簿!D4:D177,②６年度収支帳簿!A4:A177,54)</f>
        <v>0</v>
      </c>
      <c r="D66" s="831"/>
      <c r="E66" s="844">
        <f>SUMIFS(②６年度収支帳簿!D4:D177,②６年度収支帳簿!A4:A177,54,②６年度収支帳簿!G4:G177,"該当")</f>
        <v>0</v>
      </c>
      <c r="F66" s="845"/>
      <c r="G66" s="29" t="str">
        <f>IF(E66&gt;1,"←№54　強化事業対象外費目が選択されています！収支帳簿を修正してください。","OK　")</f>
        <v>OK　</v>
      </c>
    </row>
    <row r="67" spans="1:7" ht="12.75" customHeight="1">
      <c r="A67" s="316" t="s">
        <v>56</v>
      </c>
      <c r="B67" s="317"/>
      <c r="C67" s="317"/>
      <c r="D67" s="317"/>
      <c r="E67" s="313" t="s">
        <v>187</v>
      </c>
      <c r="F67" s="314">
        <f>SUM(E68:F69)</f>
        <v>0</v>
      </c>
    </row>
    <row r="68" spans="1:7" ht="12.75" customHeight="1">
      <c r="A68" s="35">
        <v>55</v>
      </c>
      <c r="B68" s="305" t="s">
        <v>57</v>
      </c>
      <c r="C68" s="306">
        <f>SUMIFS(②６年度収支帳簿!D4:D177,②６年度収支帳簿!A4:A177,55)</f>
        <v>0</v>
      </c>
      <c r="D68" s="829">
        <f>SUM(C68:C69)</f>
        <v>0</v>
      </c>
      <c r="E68" s="806">
        <f>SUMIFS(②６年度収支帳簿!D4:D177,②６年度収支帳簿!A4:A177,55,②６年度収支帳簿!G4:G177,"該当")</f>
        <v>0</v>
      </c>
      <c r="F68" s="807"/>
    </row>
    <row r="69" spans="1:7" ht="12.75" customHeight="1">
      <c r="A69" s="35">
        <v>56</v>
      </c>
      <c r="B69" s="305" t="s">
        <v>32</v>
      </c>
      <c r="C69" s="306">
        <f>SUMIFS(②６年度収支帳簿!D4:D177,②６年度収支帳簿!A4:A177,56)</f>
        <v>0</v>
      </c>
      <c r="D69" s="831"/>
      <c r="E69" s="806">
        <f>SUMIFS(②６年度収支帳簿!D4:D177,②６年度収支帳簿!A4:A177,56,②６年度収支帳簿!G4:G177,"該当")</f>
        <v>0</v>
      </c>
      <c r="F69" s="807"/>
    </row>
    <row r="70" spans="1:7" ht="12.75" customHeight="1">
      <c r="A70" s="316" t="s">
        <v>58</v>
      </c>
      <c r="B70" s="317"/>
      <c r="C70" s="317"/>
      <c r="D70" s="317"/>
      <c r="E70" s="313" t="s">
        <v>187</v>
      </c>
      <c r="F70" s="314">
        <f>SUM(E71:F72)</f>
        <v>0</v>
      </c>
    </row>
    <row r="71" spans="1:7" ht="12.75" customHeight="1">
      <c r="A71" s="35">
        <v>57</v>
      </c>
      <c r="B71" s="305" t="s">
        <v>59</v>
      </c>
      <c r="C71" s="306">
        <f>SUMIFS(②６年度収支帳簿!D4:D177,②６年度収支帳簿!A4:A177,57)</f>
        <v>0</v>
      </c>
      <c r="D71" s="829">
        <f>SUM(C71:C72)</f>
        <v>0</v>
      </c>
      <c r="E71" s="846">
        <f>SUMIFS(②６年度収支帳簿!D4:D177,②６年度収支帳簿!A4:A177,57,②６年度収支帳簿!G4:G177,"該当")</f>
        <v>0</v>
      </c>
      <c r="F71" s="847"/>
    </row>
    <row r="72" spans="1:7" ht="12.75" customHeight="1">
      <c r="A72" s="35">
        <v>58</v>
      </c>
      <c r="B72" s="305" t="s">
        <v>32</v>
      </c>
      <c r="C72" s="306">
        <f>SUMIFS(②６年度収支帳簿!D4:D177,②６年度収支帳簿!A4:A177,58)</f>
        <v>0</v>
      </c>
      <c r="D72" s="831"/>
      <c r="E72" s="840">
        <f>SUMIFS(②６年度収支帳簿!D4:D177,②６年度収支帳簿!A4:A177,58,②６年度収支帳簿!G4:G177,"該当")</f>
        <v>0</v>
      </c>
      <c r="F72" s="841"/>
    </row>
    <row r="73" spans="1:7" ht="12.75" customHeight="1">
      <c r="A73" s="316" t="s">
        <v>9</v>
      </c>
      <c r="B73" s="317"/>
      <c r="C73" s="317"/>
      <c r="D73" s="317"/>
      <c r="E73" s="313" t="s">
        <v>187</v>
      </c>
      <c r="F73" s="314">
        <f>E75</f>
        <v>0</v>
      </c>
    </row>
    <row r="74" spans="1:7" ht="12.75" customHeight="1">
      <c r="A74" s="35">
        <v>59</v>
      </c>
      <c r="B74" s="315" t="s">
        <v>74</v>
      </c>
      <c r="C74" s="306">
        <f>SUMIFS(②６年度収支帳簿!D4:D177,②６年度収支帳簿!A4:A177,59)</f>
        <v>0</v>
      </c>
      <c r="D74" s="829">
        <f>SUM(C74:C75)</f>
        <v>0</v>
      </c>
      <c r="E74" s="802">
        <f>SUMIFS(②６年度収支帳簿!D4:D177,②６年度収支帳簿!A4:A177,59,②６年度収支帳簿!G4:G177,"該当")</f>
        <v>0</v>
      </c>
      <c r="F74" s="803"/>
      <c r="G74" s="29" t="str">
        <f>IF(E74&gt;1,"←№59　強化事業対象外費目が選択されています！収支帳簿を修正してください。","OK　")</f>
        <v>OK　</v>
      </c>
    </row>
    <row r="75" spans="1:7" ht="12.75" customHeight="1">
      <c r="A75" s="35">
        <v>60</v>
      </c>
      <c r="B75" s="305" t="s">
        <v>32</v>
      </c>
      <c r="C75" s="306">
        <f>SUMIFS(②６年度収支帳簿!D4:D177,②６年度収支帳簿!A4:A177,60)</f>
        <v>0</v>
      </c>
      <c r="D75" s="831"/>
      <c r="E75" s="806">
        <f>SUMIFS(②６年度収支帳簿!D4:D177,②６年度収支帳簿!A4:A177,60,②６年度収支帳簿!G4:G177,"該当")</f>
        <v>0</v>
      </c>
      <c r="F75" s="807"/>
    </row>
    <row r="76" spans="1:7" ht="12.75" customHeight="1">
      <c r="A76" s="316" t="s">
        <v>10</v>
      </c>
      <c r="B76" s="317"/>
      <c r="C76" s="317"/>
      <c r="D76" s="317"/>
      <c r="E76" s="318" t="s">
        <v>163</v>
      </c>
      <c r="F76" s="319"/>
    </row>
    <row r="77" spans="1:7" ht="12.75" customHeight="1">
      <c r="A77" s="35">
        <v>61</v>
      </c>
      <c r="B77" s="315" t="s">
        <v>75</v>
      </c>
      <c r="C77" s="306">
        <f>SUMIFS(②６年度収支帳簿!D4:D177,②６年度収支帳簿!A4:A177,61)</f>
        <v>0</v>
      </c>
      <c r="D77" s="320">
        <f>SUM(C77)</f>
        <v>0</v>
      </c>
      <c r="E77" s="802">
        <f>SUMIFS(②６年度収支帳簿!D4:D177,②６年度収支帳簿!A4:A177,61,②６年度収支帳簿!G4:G177,"該当")</f>
        <v>0</v>
      </c>
      <c r="F77" s="803"/>
      <c r="G77" s="29" t="str">
        <f>IF(E77&gt;1,"←№61　強化事業対象外費目が選択されています！収支帳簿を修正してください。","OK　")</f>
        <v>OK　</v>
      </c>
    </row>
    <row r="78" spans="1:7">
      <c r="A78" s="296"/>
      <c r="B78" s="296"/>
      <c r="C78" s="296"/>
      <c r="D78" s="296"/>
      <c r="E78" s="296"/>
      <c r="F78" s="296"/>
    </row>
    <row r="79" spans="1:7">
      <c r="A79" s="296"/>
      <c r="B79" s="296"/>
      <c r="C79" s="296"/>
      <c r="D79" s="296"/>
      <c r="E79" s="296"/>
      <c r="F79" s="296"/>
    </row>
    <row r="80" spans="1:7" s="26" customFormat="1">
      <c r="A80" s="297" t="s">
        <v>185</v>
      </c>
      <c r="B80" s="298"/>
      <c r="C80" s="298"/>
      <c r="D80" s="298"/>
      <c r="E80" s="298"/>
      <c r="F80" s="298"/>
    </row>
    <row r="81" spans="1:6" s="26" customFormat="1">
      <c r="A81" s="298"/>
      <c r="B81" s="298"/>
      <c r="C81" s="298"/>
      <c r="D81" s="298"/>
      <c r="E81" s="298"/>
      <c r="F81" s="298"/>
    </row>
    <row r="82" spans="1:6" s="26" customFormat="1" ht="13.5" customHeight="1">
      <c r="A82" s="837" t="s">
        <v>186</v>
      </c>
      <c r="B82" s="837"/>
      <c r="C82" s="837"/>
      <c r="D82" s="837"/>
      <c r="E82" s="837"/>
      <c r="F82" s="837"/>
    </row>
    <row r="83" spans="1:6" s="26" customFormat="1">
      <c r="A83" s="837"/>
      <c r="B83" s="837"/>
      <c r="C83" s="837"/>
      <c r="D83" s="837"/>
      <c r="E83" s="837"/>
      <c r="F83" s="837"/>
    </row>
    <row r="84" spans="1:6">
      <c r="A84" s="837"/>
      <c r="B84" s="837"/>
      <c r="C84" s="837"/>
      <c r="D84" s="837"/>
      <c r="E84" s="837"/>
      <c r="F84" s="837"/>
    </row>
  </sheetData>
  <sheetProtection algorithmName="SHA-512" hashValue="9BFKGBSFGrY8hFyer4gdnzXC/sTs0W8k32TRcUlzJyoUzlyr97w92ZSPN1yNtRN9HTBSZuQ8q9ln2dAJd+93oQ==" saltValue="00PhnIes0onpjfGs8ar/VQ==" spinCount="100000" sheet="1"/>
  <mergeCells count="55">
    <mergeCell ref="E51:F51"/>
    <mergeCell ref="D68:D69"/>
    <mergeCell ref="E72:F72"/>
    <mergeCell ref="E74:F74"/>
    <mergeCell ref="E56:F56"/>
    <mergeCell ref="E57:F57"/>
    <mergeCell ref="E59:F59"/>
    <mergeCell ref="E60:F60"/>
    <mergeCell ref="E65:F65"/>
    <mergeCell ref="E66:F66"/>
    <mergeCell ref="E68:F68"/>
    <mergeCell ref="E69:F69"/>
    <mergeCell ref="E71:F71"/>
    <mergeCell ref="E77:F77"/>
    <mergeCell ref="A82:F84"/>
    <mergeCell ref="E38:F38"/>
    <mergeCell ref="E39:F39"/>
    <mergeCell ref="E40:F40"/>
    <mergeCell ref="E41:F41"/>
    <mergeCell ref="E49:F49"/>
    <mergeCell ref="E50:F50"/>
    <mergeCell ref="E61:F61"/>
    <mergeCell ref="E62:F62"/>
    <mergeCell ref="E52:F52"/>
    <mergeCell ref="E53:F53"/>
    <mergeCell ref="E54:F54"/>
    <mergeCell ref="E55:F55"/>
    <mergeCell ref="E75:F75"/>
    <mergeCell ref="E64:F64"/>
    <mergeCell ref="A3:D3"/>
    <mergeCell ref="A12:D12"/>
    <mergeCell ref="A17:D17"/>
    <mergeCell ref="A23:D23"/>
    <mergeCell ref="A1:G1"/>
    <mergeCell ref="A29:D29"/>
    <mergeCell ref="D4:D11"/>
    <mergeCell ref="D13:D16"/>
    <mergeCell ref="D74:D75"/>
    <mergeCell ref="D43:D45"/>
    <mergeCell ref="D47:D57"/>
    <mergeCell ref="D59:D62"/>
    <mergeCell ref="D64:D66"/>
    <mergeCell ref="D37:D41"/>
    <mergeCell ref="D18:D22"/>
    <mergeCell ref="D24:D28"/>
    <mergeCell ref="D30:D35"/>
    <mergeCell ref="D71:D72"/>
    <mergeCell ref="E37:F37"/>
    <mergeCell ref="E47:F47"/>
    <mergeCell ref="E48:F48"/>
    <mergeCell ref="E43:F43"/>
    <mergeCell ref="G3:I21"/>
    <mergeCell ref="G24:I32"/>
    <mergeCell ref="E44:F44"/>
    <mergeCell ref="E45:F45"/>
  </mergeCells>
  <phoneticPr fontId="2"/>
  <pageMargins left="0.70866141732283472" right="0.70866141732283472" top="0.35433070866141736" bottom="0.35433070866141736"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P37"/>
  <sheetViews>
    <sheetView zoomScaleNormal="100" workbookViewId="0">
      <selection activeCell="L1" sqref="L1:M1"/>
    </sheetView>
  </sheetViews>
  <sheetFormatPr defaultColWidth="8.5" defaultRowHeight="16.5" customHeight="1"/>
  <cols>
    <col min="1" max="11" width="8.5" style="141"/>
    <col min="12" max="12" width="4.25" style="141" bestFit="1" customWidth="1"/>
    <col min="13" max="16384" width="8.5" style="141"/>
  </cols>
  <sheetData>
    <row r="1" spans="1:16" ht="27" customHeight="1" thickBot="1">
      <c r="A1" s="414" t="s">
        <v>276</v>
      </c>
      <c r="B1" s="414"/>
      <c r="C1" s="414"/>
      <c r="D1" s="414"/>
      <c r="E1" s="142"/>
      <c r="F1" s="415" t="s">
        <v>104</v>
      </c>
      <c r="G1" s="415"/>
      <c r="H1" s="416">
        <f>'④-1事業報告書'!O2</f>
        <v>0</v>
      </c>
      <c r="I1" s="416"/>
      <c r="J1" s="416"/>
      <c r="K1" s="416"/>
      <c r="L1" s="368" t="s">
        <v>316</v>
      </c>
      <c r="M1" s="369" t="s">
        <v>315</v>
      </c>
      <c r="N1" s="369"/>
      <c r="O1" s="369"/>
      <c r="P1" s="369"/>
    </row>
    <row r="2" spans="1:16" ht="7.5" customHeight="1" thickTop="1">
      <c r="F2" s="143"/>
      <c r="G2" s="143"/>
      <c r="H2" s="144"/>
      <c r="I2" s="144"/>
      <c r="J2" s="144"/>
      <c r="K2" s="144"/>
    </row>
    <row r="3" spans="1:16" ht="26.25" customHeight="1">
      <c r="A3" s="145" t="s">
        <v>105</v>
      </c>
      <c r="B3" s="30"/>
      <c r="C3" s="30"/>
    </row>
    <row r="4" spans="1:16" ht="16.5" customHeight="1" thickBot="1">
      <c r="A4" s="146"/>
      <c r="B4" s="30"/>
      <c r="C4" s="30"/>
    </row>
    <row r="5" spans="1:16" ht="19.5" customHeight="1" thickTop="1">
      <c r="A5" s="417" t="s">
        <v>11</v>
      </c>
      <c r="B5" s="418"/>
      <c r="C5" s="419" t="s">
        <v>6</v>
      </c>
      <c r="D5" s="419"/>
      <c r="E5" s="420" t="s">
        <v>7</v>
      </c>
      <c r="F5" s="420"/>
      <c r="G5" s="421" t="s">
        <v>106</v>
      </c>
      <c r="H5" s="372"/>
      <c r="I5" s="372"/>
      <c r="J5" s="372"/>
      <c r="K5" s="373"/>
    </row>
    <row r="6" spans="1:16" ht="22.5" customHeight="1">
      <c r="A6" s="425" t="s">
        <v>13</v>
      </c>
      <c r="B6" s="426"/>
      <c r="C6" s="422">
        <f>①6年度予算!D3</f>
        <v>0</v>
      </c>
      <c r="D6" s="422"/>
      <c r="E6" s="422">
        <f>'決算費目合計額（変更不可）'!D4</f>
        <v>0</v>
      </c>
      <c r="F6" s="422"/>
      <c r="G6" s="423" t="s">
        <v>107</v>
      </c>
      <c r="H6" s="423"/>
      <c r="I6" s="423"/>
      <c r="J6" s="423"/>
      <c r="K6" s="424"/>
    </row>
    <row r="7" spans="1:16" ht="22.5" customHeight="1">
      <c r="A7" s="425" t="s">
        <v>20</v>
      </c>
      <c r="B7" s="426"/>
      <c r="C7" s="427">
        <f>①6年度予算!D12</f>
        <v>0</v>
      </c>
      <c r="D7" s="428"/>
      <c r="E7" s="422">
        <f>'決算費目合計額（変更不可）'!D13</f>
        <v>0</v>
      </c>
      <c r="F7" s="422"/>
      <c r="G7" s="423" t="s">
        <v>108</v>
      </c>
      <c r="H7" s="423"/>
      <c r="I7" s="423"/>
      <c r="J7" s="423"/>
      <c r="K7" s="424"/>
    </row>
    <row r="8" spans="1:16" ht="22.5" customHeight="1">
      <c r="A8" s="425" t="s">
        <v>24</v>
      </c>
      <c r="B8" s="426"/>
      <c r="C8" s="427">
        <f>①6年度予算!D17</f>
        <v>0</v>
      </c>
      <c r="D8" s="428"/>
      <c r="E8" s="422">
        <f>'決算費目合計額（変更不可）'!D18</f>
        <v>0</v>
      </c>
      <c r="F8" s="422"/>
      <c r="G8" s="423" t="s">
        <v>109</v>
      </c>
      <c r="H8" s="423"/>
      <c r="I8" s="423"/>
      <c r="J8" s="423"/>
      <c r="K8" s="424"/>
    </row>
    <row r="9" spans="1:16" ht="22.5" customHeight="1">
      <c r="A9" s="425" t="s">
        <v>29</v>
      </c>
      <c r="B9" s="426"/>
      <c r="C9" s="427">
        <f>①6年度予算!D23</f>
        <v>0</v>
      </c>
      <c r="D9" s="428"/>
      <c r="E9" s="422">
        <f>'決算費目合計額（変更不可）'!D24</f>
        <v>0</v>
      </c>
      <c r="F9" s="422"/>
      <c r="G9" s="423" t="s">
        <v>110</v>
      </c>
      <c r="H9" s="423"/>
      <c r="I9" s="423"/>
      <c r="J9" s="423"/>
      <c r="K9" s="424"/>
    </row>
    <row r="10" spans="1:16" ht="22.5" customHeight="1">
      <c r="A10" s="425" t="s">
        <v>33</v>
      </c>
      <c r="B10" s="426"/>
      <c r="C10" s="427">
        <f>①6年度予算!D29</f>
        <v>0</v>
      </c>
      <c r="D10" s="428"/>
      <c r="E10" s="422">
        <f>'決算費目合計額（変更不可）'!D30</f>
        <v>0</v>
      </c>
      <c r="F10" s="422"/>
      <c r="G10" s="423" t="s">
        <v>111</v>
      </c>
      <c r="H10" s="423"/>
      <c r="I10" s="423"/>
      <c r="J10" s="423"/>
      <c r="K10" s="424"/>
    </row>
    <row r="11" spans="1:16" ht="22.5" customHeight="1">
      <c r="A11" s="425" t="s">
        <v>39</v>
      </c>
      <c r="B11" s="426"/>
      <c r="C11" s="427">
        <f>②６年度収支帳簿!E3</f>
        <v>0</v>
      </c>
      <c r="D11" s="428"/>
      <c r="E11" s="422">
        <f>②６年度収支帳簿!E3</f>
        <v>0</v>
      </c>
      <c r="F11" s="422"/>
      <c r="G11" s="423" t="s">
        <v>112</v>
      </c>
      <c r="H11" s="423"/>
      <c r="I11" s="423"/>
      <c r="J11" s="423"/>
      <c r="K11" s="424"/>
    </row>
    <row r="12" spans="1:16" ht="22.5" customHeight="1" thickBot="1">
      <c r="A12" s="429" t="s">
        <v>103</v>
      </c>
      <c r="B12" s="430"/>
      <c r="C12" s="431">
        <f>SUM(C6:D11)</f>
        <v>0</v>
      </c>
      <c r="D12" s="432"/>
      <c r="E12" s="433">
        <f>SUM(E6:F11)</f>
        <v>0</v>
      </c>
      <c r="F12" s="433"/>
      <c r="G12" s="434"/>
      <c r="H12" s="434"/>
      <c r="I12" s="434"/>
      <c r="J12" s="434"/>
      <c r="K12" s="435"/>
    </row>
    <row r="13" spans="1:16" ht="16.5" customHeight="1" thickTop="1"/>
    <row r="14" spans="1:16" ht="26.25" customHeight="1">
      <c r="A14" s="145" t="s">
        <v>113</v>
      </c>
      <c r="B14" s="30"/>
      <c r="C14" s="30"/>
      <c r="E14" s="147"/>
      <c r="F14" s="147"/>
      <c r="G14" s="147"/>
      <c r="H14" s="148"/>
      <c r="I14" s="148"/>
      <c r="J14" s="148"/>
      <c r="K14" s="148"/>
    </row>
    <row r="15" spans="1:16" ht="16.5" customHeight="1" thickBot="1">
      <c r="A15" s="146"/>
      <c r="B15" s="30"/>
      <c r="C15" s="30"/>
    </row>
    <row r="16" spans="1:16" ht="19.5" customHeight="1" thickTop="1">
      <c r="A16" s="436" t="s">
        <v>11</v>
      </c>
      <c r="B16" s="437"/>
      <c r="C16" s="419" t="s">
        <v>6</v>
      </c>
      <c r="D16" s="419"/>
      <c r="E16" s="420" t="s">
        <v>7</v>
      </c>
      <c r="F16" s="420"/>
      <c r="G16" s="421" t="s">
        <v>106</v>
      </c>
      <c r="H16" s="372"/>
      <c r="I16" s="372"/>
      <c r="J16" s="372"/>
      <c r="K16" s="373"/>
    </row>
    <row r="17" spans="1:11" ht="22.5" customHeight="1">
      <c r="A17" s="438" t="s">
        <v>8</v>
      </c>
      <c r="B17" s="439"/>
      <c r="C17" s="422">
        <f>①6年度予算!H3</f>
        <v>0</v>
      </c>
      <c r="D17" s="422"/>
      <c r="E17" s="422">
        <f>'決算費目合計額（変更不可）'!D37</f>
        <v>0</v>
      </c>
      <c r="F17" s="422"/>
      <c r="G17" s="440" t="s">
        <v>114</v>
      </c>
      <c r="H17" s="440"/>
      <c r="I17" s="440"/>
      <c r="J17" s="440"/>
      <c r="K17" s="441"/>
    </row>
    <row r="18" spans="1:11" ht="22.5" customHeight="1">
      <c r="A18" s="438" t="s">
        <v>43</v>
      </c>
      <c r="B18" s="439"/>
      <c r="C18" s="422">
        <f>①6年度予算!H9</f>
        <v>0</v>
      </c>
      <c r="D18" s="422"/>
      <c r="E18" s="422">
        <f>'決算費目合計額（変更不可）'!D43</f>
        <v>0</v>
      </c>
      <c r="F18" s="422"/>
      <c r="G18" s="440" t="s">
        <v>115</v>
      </c>
      <c r="H18" s="440"/>
      <c r="I18" s="440"/>
      <c r="J18" s="440"/>
      <c r="K18" s="441"/>
    </row>
    <row r="19" spans="1:11" ht="22.5" customHeight="1">
      <c r="A19" s="438" t="s">
        <v>45</v>
      </c>
      <c r="B19" s="439"/>
      <c r="C19" s="422">
        <f>①6年度予算!H13</f>
        <v>0</v>
      </c>
      <c r="D19" s="422"/>
      <c r="E19" s="422">
        <f>'決算費目合計額（変更不可）'!D47</f>
        <v>0</v>
      </c>
      <c r="F19" s="422"/>
      <c r="G19" s="442" t="s">
        <v>116</v>
      </c>
      <c r="H19" s="442"/>
      <c r="I19" s="442"/>
      <c r="J19" s="442"/>
      <c r="K19" s="443"/>
    </row>
    <row r="20" spans="1:11" ht="22.5" customHeight="1">
      <c r="A20" s="438" t="s">
        <v>52</v>
      </c>
      <c r="B20" s="439"/>
      <c r="C20" s="422">
        <f>①6年度予算!H25</f>
        <v>0</v>
      </c>
      <c r="D20" s="422"/>
      <c r="E20" s="422">
        <f>'決算費目合計額（変更不可）'!D59</f>
        <v>0</v>
      </c>
      <c r="F20" s="422"/>
      <c r="G20" s="440" t="s">
        <v>117</v>
      </c>
      <c r="H20" s="440"/>
      <c r="I20" s="440"/>
      <c r="J20" s="440"/>
      <c r="K20" s="441"/>
    </row>
    <row r="21" spans="1:11" ht="22.5" customHeight="1">
      <c r="A21" s="438" t="s">
        <v>55</v>
      </c>
      <c r="B21" s="439"/>
      <c r="C21" s="422">
        <f>①6年度予算!H30</f>
        <v>0</v>
      </c>
      <c r="D21" s="422"/>
      <c r="E21" s="422">
        <f>'決算費目合計額（変更不可）'!D64</f>
        <v>0</v>
      </c>
      <c r="F21" s="422"/>
      <c r="G21" s="440" t="s">
        <v>118</v>
      </c>
      <c r="H21" s="440"/>
      <c r="I21" s="440"/>
      <c r="J21" s="440"/>
      <c r="K21" s="441"/>
    </row>
    <row r="22" spans="1:11" ht="22.5" customHeight="1">
      <c r="A22" s="438" t="s">
        <v>56</v>
      </c>
      <c r="B22" s="439"/>
      <c r="C22" s="422">
        <f>①6年度予算!H34</f>
        <v>0</v>
      </c>
      <c r="D22" s="422"/>
      <c r="E22" s="422">
        <f>'決算費目合計額（変更不可）'!D68</f>
        <v>0</v>
      </c>
      <c r="F22" s="422"/>
      <c r="G22" s="440" t="s">
        <v>119</v>
      </c>
      <c r="H22" s="440"/>
      <c r="I22" s="440"/>
      <c r="J22" s="440"/>
      <c r="K22" s="441"/>
    </row>
    <row r="23" spans="1:11" ht="22.5" customHeight="1">
      <c r="A23" s="438" t="s">
        <v>58</v>
      </c>
      <c r="B23" s="439"/>
      <c r="C23" s="422">
        <f>①6年度予算!H37</f>
        <v>0</v>
      </c>
      <c r="D23" s="422"/>
      <c r="E23" s="422">
        <f>'決算費目合計額（変更不可）'!D71</f>
        <v>0</v>
      </c>
      <c r="F23" s="422"/>
      <c r="G23" s="440"/>
      <c r="H23" s="440"/>
      <c r="I23" s="440"/>
      <c r="J23" s="440"/>
      <c r="K23" s="441"/>
    </row>
    <row r="24" spans="1:11" ht="22.5" customHeight="1">
      <c r="A24" s="438" t="s">
        <v>9</v>
      </c>
      <c r="B24" s="439"/>
      <c r="C24" s="422">
        <f>①6年度予算!H40</f>
        <v>0</v>
      </c>
      <c r="D24" s="422"/>
      <c r="E24" s="422">
        <f>'決算費目合計額（変更不可）'!D74</f>
        <v>0</v>
      </c>
      <c r="F24" s="422"/>
      <c r="G24" s="440" t="s">
        <v>120</v>
      </c>
      <c r="H24" s="440"/>
      <c r="I24" s="440"/>
      <c r="J24" s="440"/>
      <c r="K24" s="441"/>
    </row>
    <row r="25" spans="1:11" ht="22.5" customHeight="1">
      <c r="A25" s="149" t="s">
        <v>10</v>
      </c>
      <c r="B25" s="150"/>
      <c r="C25" s="422">
        <f>①6年度予算!H43</f>
        <v>0</v>
      </c>
      <c r="D25" s="422"/>
      <c r="E25" s="422">
        <f>'決算費目合計額（変更不可）'!D77</f>
        <v>0</v>
      </c>
      <c r="F25" s="422"/>
      <c r="G25" s="444"/>
      <c r="H25" s="444"/>
      <c r="I25" s="444"/>
      <c r="J25" s="444"/>
      <c r="K25" s="445"/>
    </row>
    <row r="26" spans="1:11" ht="22.5" customHeight="1" thickBot="1">
      <c r="A26" s="446" t="s">
        <v>103</v>
      </c>
      <c r="B26" s="447"/>
      <c r="C26" s="433">
        <f>SUM(C17:D24)</f>
        <v>0</v>
      </c>
      <c r="D26" s="433"/>
      <c r="E26" s="433">
        <f>SUM(E17:F25)</f>
        <v>0</v>
      </c>
      <c r="F26" s="433"/>
      <c r="G26" s="434"/>
      <c r="H26" s="434"/>
      <c r="I26" s="434"/>
      <c r="J26" s="434"/>
      <c r="K26" s="435"/>
    </row>
    <row r="27" spans="1:11" ht="16.5" customHeight="1" thickTop="1"/>
    <row r="28" spans="1:11" ht="30" customHeight="1">
      <c r="A28" s="448" t="s">
        <v>121</v>
      </c>
      <c r="B28" s="448"/>
      <c r="C28" s="151"/>
      <c r="D28" s="448" t="s">
        <v>122</v>
      </c>
      <c r="E28" s="448"/>
      <c r="F28" s="151"/>
      <c r="G28" s="448" t="s">
        <v>123</v>
      </c>
      <c r="H28" s="448"/>
    </row>
    <row r="29" spans="1:11" ht="30" customHeight="1">
      <c r="A29" s="449">
        <f>E12</f>
        <v>0</v>
      </c>
      <c r="B29" s="449"/>
      <c r="C29" s="152" t="s">
        <v>124</v>
      </c>
      <c r="D29" s="450">
        <f>E26</f>
        <v>0</v>
      </c>
      <c r="E29" s="450"/>
      <c r="F29" s="152" t="s">
        <v>125</v>
      </c>
      <c r="G29" s="449">
        <f>A29-D29</f>
        <v>0</v>
      </c>
      <c r="H29" s="449"/>
    </row>
    <row r="31" spans="1:11" ht="26.25" customHeight="1">
      <c r="B31" s="30"/>
      <c r="C31" s="30"/>
    </row>
    <row r="32" spans="1:11" ht="16.5" customHeight="1">
      <c r="A32" s="146"/>
      <c r="B32" s="30"/>
      <c r="C32" s="30"/>
    </row>
    <row r="33" spans="1:10" ht="19.5" customHeight="1">
      <c r="A33" s="32" t="s">
        <v>126</v>
      </c>
    </row>
    <row r="34" spans="1:10" ht="19.5" customHeight="1" thickBot="1"/>
    <row r="35" spans="1:10" ht="16.5" customHeight="1" thickTop="1">
      <c r="A35" s="370" t="s">
        <v>130</v>
      </c>
      <c r="B35" s="371"/>
      <c r="C35" s="371"/>
      <c r="D35" s="371" t="s">
        <v>127</v>
      </c>
      <c r="E35" s="371"/>
      <c r="F35" s="372" t="s">
        <v>128</v>
      </c>
      <c r="G35" s="372"/>
      <c r="H35" s="372" t="s">
        <v>129</v>
      </c>
      <c r="I35" s="372"/>
      <c r="J35" s="373"/>
    </row>
    <row r="36" spans="1:10" ht="24" customHeight="1" thickBot="1">
      <c r="A36" s="374">
        <f>①6年度予算!D41</f>
        <v>0</v>
      </c>
      <c r="B36" s="375"/>
      <c r="C36" s="375"/>
      <c r="D36" s="375">
        <f>①6年度予算!D42</f>
        <v>0</v>
      </c>
      <c r="E36" s="375"/>
      <c r="F36" s="375">
        <f>①6年度予算!D43</f>
        <v>0</v>
      </c>
      <c r="G36" s="375"/>
      <c r="H36" s="375">
        <f>①6年度予算!D44</f>
        <v>0</v>
      </c>
      <c r="I36" s="375"/>
      <c r="J36" s="376"/>
    </row>
    <row r="37" spans="1:10" ht="16.5" customHeight="1" thickTop="1"/>
  </sheetData>
  <sheetProtection insertRows="0" deleteRows="0"/>
  <mergeCells count="92">
    <mergeCell ref="A35:C35"/>
    <mergeCell ref="H36:J36"/>
    <mergeCell ref="F36:G36"/>
    <mergeCell ref="D36:E36"/>
    <mergeCell ref="H35:J35"/>
    <mergeCell ref="F35:G35"/>
    <mergeCell ref="D35:E35"/>
    <mergeCell ref="A36:C36"/>
    <mergeCell ref="A28:B28"/>
    <mergeCell ref="D28:E28"/>
    <mergeCell ref="G28:H28"/>
    <mergeCell ref="A29:B29"/>
    <mergeCell ref="D29:E29"/>
    <mergeCell ref="G29:H29"/>
    <mergeCell ref="C25:D25"/>
    <mergeCell ref="E25:F25"/>
    <mergeCell ref="G25:K25"/>
    <mergeCell ref="A26:B26"/>
    <mergeCell ref="C26:D26"/>
    <mergeCell ref="E26:F26"/>
    <mergeCell ref="G26:K26"/>
    <mergeCell ref="A23:B23"/>
    <mergeCell ref="C23:D23"/>
    <mergeCell ref="E23:F23"/>
    <mergeCell ref="G23:K23"/>
    <mergeCell ref="A24:B24"/>
    <mergeCell ref="C24:D24"/>
    <mergeCell ref="E24:F24"/>
    <mergeCell ref="G24:K24"/>
    <mergeCell ref="A21:B21"/>
    <mergeCell ref="C21:D21"/>
    <mergeCell ref="E21:F21"/>
    <mergeCell ref="G21:K21"/>
    <mergeCell ref="A22:B22"/>
    <mergeCell ref="C22:D22"/>
    <mergeCell ref="E22:F22"/>
    <mergeCell ref="G22:K22"/>
    <mergeCell ref="A19:B19"/>
    <mergeCell ref="C19:D19"/>
    <mergeCell ref="E19:F19"/>
    <mergeCell ref="G19:K19"/>
    <mergeCell ref="A20:B20"/>
    <mergeCell ref="C20:D20"/>
    <mergeCell ref="E20:F20"/>
    <mergeCell ref="G20:K20"/>
    <mergeCell ref="A17:B17"/>
    <mergeCell ref="C17:D17"/>
    <mergeCell ref="E17:F17"/>
    <mergeCell ref="G17:K17"/>
    <mergeCell ref="A18:B18"/>
    <mergeCell ref="C18:D18"/>
    <mergeCell ref="E18:F18"/>
    <mergeCell ref="G18:K18"/>
    <mergeCell ref="A12:B12"/>
    <mergeCell ref="C12:D12"/>
    <mergeCell ref="E12:F12"/>
    <mergeCell ref="G12:K12"/>
    <mergeCell ref="A16:B16"/>
    <mergeCell ref="C16:D16"/>
    <mergeCell ref="E16:F16"/>
    <mergeCell ref="G16:K16"/>
    <mergeCell ref="A10:B10"/>
    <mergeCell ref="C10:D10"/>
    <mergeCell ref="E10:F10"/>
    <mergeCell ref="G10:K10"/>
    <mergeCell ref="A11:B11"/>
    <mergeCell ref="C11:D11"/>
    <mergeCell ref="E11:F11"/>
    <mergeCell ref="G11:K11"/>
    <mergeCell ref="A8:B8"/>
    <mergeCell ref="C8:D8"/>
    <mergeCell ref="E8:F8"/>
    <mergeCell ref="G8:K8"/>
    <mergeCell ref="A9:B9"/>
    <mergeCell ref="C9:D9"/>
    <mergeCell ref="E9:F9"/>
    <mergeCell ref="G9:K9"/>
    <mergeCell ref="E6:F6"/>
    <mergeCell ref="G6:K6"/>
    <mergeCell ref="A7:B7"/>
    <mergeCell ref="C7:D7"/>
    <mergeCell ref="E7:F7"/>
    <mergeCell ref="G7:K7"/>
    <mergeCell ref="A6:B6"/>
    <mergeCell ref="C6:D6"/>
    <mergeCell ref="A1:D1"/>
    <mergeCell ref="F1:G1"/>
    <mergeCell ref="H1:K1"/>
    <mergeCell ref="A5:B5"/>
    <mergeCell ref="C5:D5"/>
    <mergeCell ref="E5:F5"/>
    <mergeCell ref="G5:K5"/>
  </mergeCells>
  <phoneticPr fontId="2"/>
  <dataValidations count="2">
    <dataValidation imeMode="halfAlpha" allowBlank="1" showInputMessage="1" showErrorMessage="1" sqref="A6:A11 B13 C5:C13 D35 A17:A25 B27 B30 E17:E25 C16:C30 A35 B37:C37 B40:C65536"/>
    <dataValidation type="list" imeMode="halfAlpha" allowBlank="1" showInputMessage="1" showErrorMessage="1" sqref="H1:H2">
      <formula1>"平塚卓球協会,平塚市野球協会,平塚市ソフトテニス協会,平塚自転車協会,平塚市陸上競技協会,平塚柔道協会,平塚バレーボール協会,平塚山岳協会,平塚市剣道連盟,平塚射撃協会,平塚水泳協会,平塚市空手道連盟,平塚バスケットボール協会,平塚市ソフトボール協会,平塚スキー協会,平塚市体操協会,平塚市テニス協会,平塚市バドミントン協会,平塚市サッカー協会,平塚市弓道協会,平塚市ボウリング協会,平塚なぎなた協会,平塚市ヨット協会,平塚ゲートボール協会,平塚市ゴルフ協会,平塚市太極拳協会,平塚市ラグビーフットボール協会"</formula1>
    </dataValidation>
  </dataValidations>
  <printOptions horizontalCentered="1"/>
  <pageMargins left="0.59055118110236227" right="0.59055118110236227" top="0.59055118110236227" bottom="0.59055118110236227" header="0.51181102362204722" footer="0.51181102362204722"/>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FF"/>
  </sheetPr>
  <dimension ref="A1:Y41"/>
  <sheetViews>
    <sheetView zoomScaleNormal="100" workbookViewId="0">
      <selection activeCell="AE12" sqref="AE12"/>
    </sheetView>
  </sheetViews>
  <sheetFormatPr defaultColWidth="4" defaultRowHeight="20.100000000000001" customHeight="1"/>
  <cols>
    <col min="1" max="1" width="4" style="113" customWidth="1"/>
    <col min="2" max="2" width="4.5" style="113" customWidth="1"/>
    <col min="3" max="24" width="4" style="113" customWidth="1"/>
    <col min="25" max="25" width="4" style="119" customWidth="1"/>
    <col min="26" max="16384" width="4" style="113"/>
  </cols>
  <sheetData>
    <row r="1" spans="1:25" ht="27" customHeight="1">
      <c r="A1" s="451" t="s">
        <v>273</v>
      </c>
      <c r="B1" s="452"/>
      <c r="C1" s="452"/>
      <c r="D1" s="452"/>
      <c r="E1" s="452"/>
      <c r="F1" s="452"/>
      <c r="G1" s="452"/>
      <c r="H1" s="452"/>
      <c r="I1" s="452"/>
      <c r="J1" s="452"/>
      <c r="K1" s="452"/>
      <c r="L1" s="452"/>
      <c r="M1" s="452"/>
      <c r="N1" s="452"/>
      <c r="O1" s="452"/>
      <c r="P1" s="452"/>
      <c r="Q1" s="452"/>
      <c r="R1" s="452"/>
      <c r="S1" s="452"/>
      <c r="T1" s="452"/>
      <c r="U1" s="452"/>
      <c r="V1" s="452"/>
      <c r="W1" s="452"/>
      <c r="X1" s="453"/>
    </row>
    <row r="2" spans="1:25" ht="14.25" customHeight="1">
      <c r="A2" s="475" t="s">
        <v>92</v>
      </c>
      <c r="B2" s="475"/>
      <c r="C2" s="454"/>
      <c r="D2" s="455"/>
      <c r="E2" s="455"/>
      <c r="F2" s="455"/>
      <c r="G2" s="455"/>
      <c r="H2" s="455"/>
      <c r="I2" s="455"/>
      <c r="J2" s="455"/>
      <c r="K2" s="455"/>
      <c r="L2" s="455"/>
      <c r="M2" s="455"/>
      <c r="N2" s="455"/>
      <c r="O2" s="455"/>
      <c r="P2" s="455"/>
      <c r="Q2" s="455"/>
      <c r="R2" s="455"/>
      <c r="S2" s="455"/>
      <c r="T2" s="455"/>
      <c r="U2" s="455"/>
      <c r="V2" s="455"/>
      <c r="W2" s="455"/>
      <c r="X2" s="456"/>
      <c r="Y2" s="120" t="s">
        <v>181</v>
      </c>
    </row>
    <row r="3" spans="1:25" ht="14.25" customHeight="1">
      <c r="A3" s="475"/>
      <c r="B3" s="475"/>
      <c r="C3" s="457"/>
      <c r="D3" s="458"/>
      <c r="E3" s="458"/>
      <c r="F3" s="458"/>
      <c r="G3" s="458"/>
      <c r="H3" s="458"/>
      <c r="I3" s="458"/>
      <c r="J3" s="458"/>
      <c r="K3" s="458"/>
      <c r="L3" s="458"/>
      <c r="M3" s="458"/>
      <c r="N3" s="458"/>
      <c r="O3" s="458"/>
      <c r="P3" s="458"/>
      <c r="Q3" s="458"/>
      <c r="R3" s="458"/>
      <c r="S3" s="458"/>
      <c r="T3" s="458"/>
      <c r="U3" s="458"/>
      <c r="V3" s="458"/>
      <c r="W3" s="458"/>
      <c r="X3" s="459"/>
      <c r="Y3" s="120"/>
    </row>
    <row r="4" spans="1:25" ht="14.25" customHeight="1">
      <c r="A4" s="476" t="s">
        <v>93</v>
      </c>
      <c r="B4" s="477"/>
      <c r="C4" s="460"/>
      <c r="D4" s="461"/>
      <c r="E4" s="461"/>
      <c r="F4" s="461"/>
      <c r="G4" s="461"/>
      <c r="H4" s="461"/>
      <c r="I4" s="461"/>
      <c r="J4" s="461"/>
      <c r="K4" s="461"/>
      <c r="L4" s="461"/>
      <c r="M4" s="461"/>
      <c r="N4" s="461"/>
      <c r="O4" s="461"/>
      <c r="P4" s="461"/>
      <c r="Q4" s="461"/>
      <c r="R4" s="461"/>
      <c r="S4" s="461"/>
      <c r="T4" s="461"/>
      <c r="U4" s="461"/>
      <c r="V4" s="461"/>
      <c r="W4" s="461"/>
      <c r="X4" s="462"/>
      <c r="Y4" s="120" t="s">
        <v>182</v>
      </c>
    </row>
    <row r="5" spans="1:25" ht="14.25" customHeight="1">
      <c r="A5" s="478"/>
      <c r="B5" s="479"/>
      <c r="C5" s="463"/>
      <c r="D5" s="464"/>
      <c r="E5" s="464"/>
      <c r="F5" s="464"/>
      <c r="G5" s="464"/>
      <c r="H5" s="464"/>
      <c r="I5" s="464"/>
      <c r="J5" s="464"/>
      <c r="K5" s="464"/>
      <c r="L5" s="464"/>
      <c r="M5" s="464"/>
      <c r="N5" s="464"/>
      <c r="O5" s="464"/>
      <c r="P5" s="464"/>
      <c r="Q5" s="464"/>
      <c r="R5" s="464"/>
      <c r="S5" s="464"/>
      <c r="T5" s="464"/>
      <c r="U5" s="464"/>
      <c r="V5" s="464"/>
      <c r="W5" s="464"/>
      <c r="X5" s="465"/>
    </row>
    <row r="6" spans="1:25" ht="16.5" customHeight="1">
      <c r="A6" s="494" t="s">
        <v>170</v>
      </c>
      <c r="B6" s="495"/>
      <c r="C6" s="470"/>
      <c r="D6" s="466" t="s">
        <v>244</v>
      </c>
      <c r="E6" s="467"/>
      <c r="F6" s="467"/>
      <c r="G6" s="467"/>
      <c r="H6" s="468"/>
      <c r="I6" s="469" t="s">
        <v>176</v>
      </c>
      <c r="J6" s="470"/>
      <c r="K6" s="497" t="s">
        <v>94</v>
      </c>
      <c r="L6" s="497"/>
      <c r="M6" s="497"/>
      <c r="N6" s="497"/>
      <c r="O6" s="497"/>
      <c r="P6" s="497"/>
      <c r="Q6" s="497"/>
      <c r="R6" s="497"/>
      <c r="S6" s="494" t="s">
        <v>173</v>
      </c>
      <c r="T6" s="495"/>
      <c r="U6" s="495"/>
      <c r="V6" s="495"/>
      <c r="W6" s="495"/>
      <c r="X6" s="470"/>
    </row>
    <row r="7" spans="1:25" ht="16.5" customHeight="1">
      <c r="A7" s="471"/>
      <c r="B7" s="496"/>
      <c r="C7" s="472"/>
      <c r="D7" s="498" t="s">
        <v>243</v>
      </c>
      <c r="E7" s="499"/>
      <c r="F7" s="499"/>
      <c r="G7" s="499"/>
      <c r="H7" s="500"/>
      <c r="I7" s="471"/>
      <c r="J7" s="472"/>
      <c r="K7" s="497"/>
      <c r="L7" s="497"/>
      <c r="M7" s="497"/>
      <c r="N7" s="497"/>
      <c r="O7" s="497"/>
      <c r="P7" s="497"/>
      <c r="Q7" s="497"/>
      <c r="R7" s="497"/>
      <c r="S7" s="471" t="s">
        <v>174</v>
      </c>
      <c r="T7" s="496"/>
      <c r="U7" s="496"/>
      <c r="V7" s="496"/>
      <c r="W7" s="496"/>
      <c r="X7" s="472"/>
    </row>
    <row r="8" spans="1:25" ht="18.75" customHeight="1">
      <c r="A8" s="484" t="s">
        <v>95</v>
      </c>
      <c r="B8" s="485"/>
      <c r="C8" s="486"/>
      <c r="D8" s="508"/>
      <c r="E8" s="473"/>
      <c r="F8" s="473"/>
      <c r="G8" s="473"/>
      <c r="H8" s="474"/>
      <c r="I8" s="490"/>
      <c r="J8" s="491"/>
      <c r="K8" s="509"/>
      <c r="L8" s="509"/>
      <c r="M8" s="509"/>
      <c r="N8" s="509"/>
      <c r="O8" s="509"/>
      <c r="P8" s="509"/>
      <c r="Q8" s="509"/>
      <c r="R8" s="509"/>
      <c r="S8" s="480" t="s">
        <v>96</v>
      </c>
      <c r="T8" s="481"/>
      <c r="U8" s="473"/>
      <c r="V8" s="473"/>
      <c r="W8" s="473"/>
      <c r="X8" s="474"/>
    </row>
    <row r="9" spans="1:25" ht="18.75" customHeight="1">
      <c r="A9" s="487"/>
      <c r="B9" s="488"/>
      <c r="C9" s="489"/>
      <c r="D9" s="524"/>
      <c r="E9" s="525"/>
      <c r="F9" s="525"/>
      <c r="G9" s="525"/>
      <c r="H9" s="255"/>
      <c r="I9" s="492"/>
      <c r="J9" s="493"/>
      <c r="K9" s="509"/>
      <c r="L9" s="509"/>
      <c r="M9" s="509"/>
      <c r="N9" s="509"/>
      <c r="O9" s="509"/>
      <c r="P9" s="509"/>
      <c r="Q9" s="509"/>
      <c r="R9" s="509"/>
      <c r="S9" s="482" t="s">
        <v>97</v>
      </c>
      <c r="T9" s="483"/>
      <c r="U9" s="501"/>
      <c r="V9" s="501"/>
      <c r="W9" s="501"/>
      <c r="X9" s="493"/>
    </row>
    <row r="10" spans="1:25" ht="18.75" customHeight="1">
      <c r="A10" s="502" t="s">
        <v>171</v>
      </c>
      <c r="B10" s="503"/>
      <c r="C10" s="504"/>
      <c r="D10" s="508"/>
      <c r="E10" s="473"/>
      <c r="F10" s="473"/>
      <c r="G10" s="473"/>
      <c r="H10" s="474"/>
      <c r="I10" s="490"/>
      <c r="J10" s="491"/>
      <c r="K10" s="509"/>
      <c r="L10" s="509"/>
      <c r="M10" s="509"/>
      <c r="N10" s="509"/>
      <c r="O10" s="509"/>
      <c r="P10" s="509"/>
      <c r="Q10" s="509"/>
      <c r="R10" s="509"/>
      <c r="S10" s="480" t="s">
        <v>96</v>
      </c>
      <c r="T10" s="481"/>
      <c r="U10" s="473"/>
      <c r="V10" s="473"/>
      <c r="W10" s="473"/>
      <c r="X10" s="474"/>
    </row>
    <row r="11" spans="1:25" ht="18.75" customHeight="1">
      <c r="A11" s="505"/>
      <c r="B11" s="506"/>
      <c r="C11" s="507"/>
      <c r="D11" s="524"/>
      <c r="E11" s="525"/>
      <c r="F11" s="525"/>
      <c r="G11" s="525"/>
      <c r="H11" s="255"/>
      <c r="I11" s="492"/>
      <c r="J11" s="493"/>
      <c r="K11" s="509"/>
      <c r="L11" s="509"/>
      <c r="M11" s="509"/>
      <c r="N11" s="509"/>
      <c r="O11" s="509"/>
      <c r="P11" s="509"/>
      <c r="Q11" s="509"/>
      <c r="R11" s="509"/>
      <c r="S11" s="482" t="s">
        <v>97</v>
      </c>
      <c r="T11" s="483"/>
      <c r="U11" s="501"/>
      <c r="V11" s="501"/>
      <c r="W11" s="501"/>
      <c r="X11" s="493"/>
    </row>
    <row r="12" spans="1:25" ht="18.75" customHeight="1">
      <c r="A12" s="502" t="s">
        <v>171</v>
      </c>
      <c r="B12" s="503"/>
      <c r="C12" s="504"/>
      <c r="D12" s="508"/>
      <c r="E12" s="473"/>
      <c r="F12" s="473"/>
      <c r="G12" s="473"/>
      <c r="H12" s="474"/>
      <c r="I12" s="490"/>
      <c r="J12" s="491"/>
      <c r="K12" s="509"/>
      <c r="L12" s="509"/>
      <c r="M12" s="509"/>
      <c r="N12" s="509"/>
      <c r="O12" s="509"/>
      <c r="P12" s="509"/>
      <c r="Q12" s="509"/>
      <c r="R12" s="509"/>
      <c r="S12" s="480" t="s">
        <v>96</v>
      </c>
      <c r="T12" s="481"/>
      <c r="U12" s="473"/>
      <c r="V12" s="473"/>
      <c r="W12" s="473"/>
      <c r="X12" s="474"/>
    </row>
    <row r="13" spans="1:25" ht="18.75" customHeight="1">
      <c r="A13" s="505"/>
      <c r="B13" s="506"/>
      <c r="C13" s="507"/>
      <c r="D13" s="524"/>
      <c r="E13" s="525"/>
      <c r="F13" s="525"/>
      <c r="G13" s="525"/>
      <c r="H13" s="255"/>
      <c r="I13" s="492"/>
      <c r="J13" s="493"/>
      <c r="K13" s="509"/>
      <c r="L13" s="509"/>
      <c r="M13" s="509"/>
      <c r="N13" s="509"/>
      <c r="O13" s="509"/>
      <c r="P13" s="509"/>
      <c r="Q13" s="509"/>
      <c r="R13" s="509"/>
      <c r="S13" s="482" t="s">
        <v>97</v>
      </c>
      <c r="T13" s="483"/>
      <c r="U13" s="501"/>
      <c r="V13" s="501"/>
      <c r="W13" s="501"/>
      <c r="X13" s="493"/>
    </row>
    <row r="14" spans="1:25" ht="18.75" customHeight="1">
      <c r="A14" s="502" t="s">
        <v>171</v>
      </c>
      <c r="B14" s="503"/>
      <c r="C14" s="504"/>
      <c r="D14" s="508"/>
      <c r="E14" s="473"/>
      <c r="F14" s="473"/>
      <c r="G14" s="473"/>
      <c r="H14" s="474"/>
      <c r="I14" s="490"/>
      <c r="J14" s="491"/>
      <c r="K14" s="509"/>
      <c r="L14" s="509"/>
      <c r="M14" s="509"/>
      <c r="N14" s="509"/>
      <c r="O14" s="509"/>
      <c r="P14" s="509"/>
      <c r="Q14" s="509"/>
      <c r="R14" s="509"/>
      <c r="S14" s="480" t="s">
        <v>96</v>
      </c>
      <c r="T14" s="481"/>
      <c r="U14" s="473"/>
      <c r="V14" s="473"/>
      <c r="W14" s="473"/>
      <c r="X14" s="474"/>
    </row>
    <row r="15" spans="1:25" ht="18.75" customHeight="1">
      <c r="A15" s="505"/>
      <c r="B15" s="506"/>
      <c r="C15" s="507"/>
      <c r="D15" s="524"/>
      <c r="E15" s="525"/>
      <c r="F15" s="525"/>
      <c r="G15" s="525"/>
      <c r="H15" s="255"/>
      <c r="I15" s="492"/>
      <c r="J15" s="493"/>
      <c r="K15" s="509"/>
      <c r="L15" s="509"/>
      <c r="M15" s="509"/>
      <c r="N15" s="509"/>
      <c r="O15" s="509"/>
      <c r="P15" s="509"/>
      <c r="Q15" s="509"/>
      <c r="R15" s="509"/>
      <c r="S15" s="482" t="s">
        <v>97</v>
      </c>
      <c r="T15" s="483"/>
      <c r="U15" s="501"/>
      <c r="V15" s="501"/>
      <c r="W15" s="501"/>
      <c r="X15" s="493"/>
    </row>
    <row r="16" spans="1:25" ht="18.75" customHeight="1">
      <c r="A16" s="502" t="s">
        <v>171</v>
      </c>
      <c r="B16" s="503"/>
      <c r="C16" s="504"/>
      <c r="D16" s="508"/>
      <c r="E16" s="473"/>
      <c r="F16" s="473"/>
      <c r="G16" s="473"/>
      <c r="H16" s="474"/>
      <c r="I16" s="490"/>
      <c r="J16" s="491"/>
      <c r="K16" s="509"/>
      <c r="L16" s="509"/>
      <c r="M16" s="509"/>
      <c r="N16" s="509"/>
      <c r="O16" s="509"/>
      <c r="P16" s="509"/>
      <c r="Q16" s="509"/>
      <c r="R16" s="509"/>
      <c r="S16" s="480" t="s">
        <v>96</v>
      </c>
      <c r="T16" s="481"/>
      <c r="U16" s="473"/>
      <c r="V16" s="473"/>
      <c r="W16" s="473"/>
      <c r="X16" s="474"/>
    </row>
    <row r="17" spans="1:24" ht="18.75" customHeight="1">
      <c r="A17" s="505"/>
      <c r="B17" s="506"/>
      <c r="C17" s="507"/>
      <c r="D17" s="524"/>
      <c r="E17" s="525"/>
      <c r="F17" s="525"/>
      <c r="G17" s="525"/>
      <c r="H17" s="255"/>
      <c r="I17" s="492"/>
      <c r="J17" s="493"/>
      <c r="K17" s="509"/>
      <c r="L17" s="509"/>
      <c r="M17" s="509"/>
      <c r="N17" s="509"/>
      <c r="O17" s="509"/>
      <c r="P17" s="509"/>
      <c r="Q17" s="509"/>
      <c r="R17" s="509"/>
      <c r="S17" s="482" t="s">
        <v>97</v>
      </c>
      <c r="T17" s="483"/>
      <c r="U17" s="501"/>
      <c r="V17" s="501"/>
      <c r="W17" s="501"/>
      <c r="X17" s="493"/>
    </row>
    <row r="18" spans="1:24" ht="18.75" customHeight="1">
      <c r="A18" s="526" t="s">
        <v>172</v>
      </c>
      <c r="B18" s="527"/>
      <c r="C18" s="528"/>
      <c r="D18" s="508"/>
      <c r="E18" s="473"/>
      <c r="F18" s="473"/>
      <c r="G18" s="473"/>
      <c r="H18" s="474"/>
      <c r="I18" s="490"/>
      <c r="J18" s="491"/>
      <c r="K18" s="509"/>
      <c r="L18" s="509"/>
      <c r="M18" s="509"/>
      <c r="N18" s="509"/>
      <c r="O18" s="509"/>
      <c r="P18" s="509"/>
      <c r="Q18" s="509"/>
      <c r="R18" s="509"/>
      <c r="S18" s="480" t="s">
        <v>96</v>
      </c>
      <c r="T18" s="481"/>
      <c r="U18" s="473"/>
      <c r="V18" s="473"/>
      <c r="W18" s="473"/>
      <c r="X18" s="474"/>
    </row>
    <row r="19" spans="1:24" ht="18.75" customHeight="1">
      <c r="A19" s="529"/>
      <c r="B19" s="530"/>
      <c r="C19" s="531"/>
      <c r="D19" s="524"/>
      <c r="E19" s="525"/>
      <c r="F19" s="525"/>
      <c r="G19" s="525"/>
      <c r="H19" s="255"/>
      <c r="I19" s="492"/>
      <c r="J19" s="493"/>
      <c r="K19" s="509"/>
      <c r="L19" s="509"/>
      <c r="M19" s="509"/>
      <c r="N19" s="509"/>
      <c r="O19" s="509"/>
      <c r="P19" s="509"/>
      <c r="Q19" s="509"/>
      <c r="R19" s="509"/>
      <c r="S19" s="482" t="s">
        <v>97</v>
      </c>
      <c r="T19" s="483"/>
      <c r="U19" s="501"/>
      <c r="V19" s="501"/>
      <c r="W19" s="501"/>
      <c r="X19" s="493"/>
    </row>
    <row r="20" spans="1:24" ht="18.75" customHeight="1">
      <c r="A20" s="510" t="s">
        <v>175</v>
      </c>
      <c r="B20" s="511"/>
      <c r="C20" s="512"/>
      <c r="D20" s="508"/>
      <c r="E20" s="473"/>
      <c r="F20" s="473"/>
      <c r="G20" s="473"/>
      <c r="H20" s="474"/>
      <c r="I20" s="490"/>
      <c r="J20" s="491"/>
      <c r="K20" s="509"/>
      <c r="L20" s="509"/>
      <c r="M20" s="509"/>
      <c r="N20" s="509"/>
      <c r="O20" s="509"/>
      <c r="P20" s="509"/>
      <c r="Q20" s="509"/>
      <c r="R20" s="509"/>
      <c r="S20" s="480" t="s">
        <v>96</v>
      </c>
      <c r="T20" s="481"/>
      <c r="U20" s="473"/>
      <c r="V20" s="473"/>
      <c r="W20" s="473"/>
      <c r="X20" s="474"/>
    </row>
    <row r="21" spans="1:24" ht="18.75" customHeight="1">
      <c r="A21" s="513"/>
      <c r="B21" s="514"/>
      <c r="C21" s="515"/>
      <c r="D21" s="524"/>
      <c r="E21" s="525"/>
      <c r="F21" s="525"/>
      <c r="G21" s="525"/>
      <c r="H21" s="255"/>
      <c r="I21" s="492"/>
      <c r="J21" s="493"/>
      <c r="K21" s="509"/>
      <c r="L21" s="509"/>
      <c r="M21" s="509"/>
      <c r="N21" s="509"/>
      <c r="O21" s="509"/>
      <c r="P21" s="509"/>
      <c r="Q21" s="509"/>
      <c r="R21" s="509"/>
      <c r="S21" s="482" t="s">
        <v>97</v>
      </c>
      <c r="T21" s="483"/>
      <c r="U21" s="501"/>
      <c r="V21" s="501"/>
      <c r="W21" s="501"/>
      <c r="X21" s="493"/>
    </row>
    <row r="22" spans="1:24" ht="18.75" customHeight="1">
      <c r="A22" s="532" t="s">
        <v>314</v>
      </c>
      <c r="B22" s="521" t="s">
        <v>249</v>
      </c>
      <c r="C22" s="512"/>
      <c r="D22" s="508"/>
      <c r="E22" s="473"/>
      <c r="F22" s="473"/>
      <c r="G22" s="473"/>
      <c r="H22" s="474"/>
      <c r="I22" s="490"/>
      <c r="J22" s="491"/>
      <c r="K22" s="509"/>
      <c r="L22" s="509"/>
      <c r="M22" s="509"/>
      <c r="N22" s="509"/>
      <c r="O22" s="509"/>
      <c r="P22" s="509"/>
      <c r="Q22" s="509"/>
      <c r="R22" s="509"/>
      <c r="S22" s="480" t="s">
        <v>96</v>
      </c>
      <c r="T22" s="481"/>
      <c r="U22" s="473"/>
      <c r="V22" s="473"/>
      <c r="W22" s="473"/>
      <c r="X22" s="474"/>
    </row>
    <row r="23" spans="1:24" ht="18.75" customHeight="1">
      <c r="A23" s="533"/>
      <c r="B23" s="513"/>
      <c r="C23" s="515"/>
      <c r="D23" s="524"/>
      <c r="E23" s="525"/>
      <c r="F23" s="525"/>
      <c r="G23" s="525"/>
      <c r="H23" s="255"/>
      <c r="I23" s="492"/>
      <c r="J23" s="493"/>
      <c r="K23" s="509"/>
      <c r="L23" s="509"/>
      <c r="M23" s="509"/>
      <c r="N23" s="509"/>
      <c r="O23" s="509"/>
      <c r="P23" s="509"/>
      <c r="Q23" s="509"/>
      <c r="R23" s="509"/>
      <c r="S23" s="482" t="s">
        <v>97</v>
      </c>
      <c r="T23" s="483"/>
      <c r="U23" s="501"/>
      <c r="V23" s="501"/>
      <c r="W23" s="501"/>
      <c r="X23" s="493"/>
    </row>
    <row r="24" spans="1:24" ht="18.75" customHeight="1">
      <c r="A24" s="533"/>
      <c r="B24" s="521" t="s">
        <v>245</v>
      </c>
      <c r="C24" s="512"/>
      <c r="D24" s="508"/>
      <c r="E24" s="473"/>
      <c r="F24" s="473"/>
      <c r="G24" s="473"/>
      <c r="H24" s="474"/>
      <c r="I24" s="490"/>
      <c r="J24" s="491"/>
      <c r="K24" s="509"/>
      <c r="L24" s="509"/>
      <c r="M24" s="509"/>
      <c r="N24" s="509"/>
      <c r="O24" s="509"/>
      <c r="P24" s="509"/>
      <c r="Q24" s="509"/>
      <c r="R24" s="509"/>
      <c r="S24" s="480" t="s">
        <v>96</v>
      </c>
      <c r="T24" s="481"/>
      <c r="U24" s="473"/>
      <c r="V24" s="473"/>
      <c r="W24" s="473"/>
      <c r="X24" s="474"/>
    </row>
    <row r="25" spans="1:24" ht="18.75" customHeight="1">
      <c r="A25" s="533"/>
      <c r="B25" s="522"/>
      <c r="C25" s="523"/>
      <c r="D25" s="524"/>
      <c r="E25" s="525"/>
      <c r="F25" s="525"/>
      <c r="G25" s="525"/>
      <c r="H25" s="255"/>
      <c r="I25" s="492"/>
      <c r="J25" s="493"/>
      <c r="K25" s="509"/>
      <c r="L25" s="509"/>
      <c r="M25" s="509"/>
      <c r="N25" s="509"/>
      <c r="O25" s="509"/>
      <c r="P25" s="509"/>
      <c r="Q25" s="509"/>
      <c r="R25" s="509"/>
      <c r="S25" s="482" t="s">
        <v>97</v>
      </c>
      <c r="T25" s="483"/>
      <c r="U25" s="501"/>
      <c r="V25" s="501"/>
      <c r="W25" s="501"/>
      <c r="X25" s="493"/>
    </row>
    <row r="26" spans="1:24" ht="20.100000000000001" customHeight="1">
      <c r="A26" s="239" t="s">
        <v>254</v>
      </c>
      <c r="B26" s="126"/>
      <c r="C26" s="114"/>
      <c r="D26" s="114"/>
      <c r="E26" s="114"/>
      <c r="F26" s="114"/>
      <c r="G26" s="114"/>
      <c r="H26" s="114"/>
      <c r="I26" s="114"/>
      <c r="J26" s="114"/>
      <c r="K26" s="114"/>
      <c r="L26" s="114"/>
      <c r="M26" s="114"/>
      <c r="N26" s="114"/>
      <c r="O26" s="114"/>
      <c r="P26" s="114"/>
      <c r="Q26" s="114"/>
      <c r="R26" s="114"/>
      <c r="S26" s="114"/>
      <c r="T26" s="114"/>
      <c r="U26" s="114"/>
      <c r="V26" s="114"/>
      <c r="W26" s="114"/>
      <c r="X26" s="114"/>
    </row>
    <row r="27" spans="1:24" ht="20.100000000000001" customHeight="1">
      <c r="A27" s="127" t="s">
        <v>98</v>
      </c>
      <c r="B27" s="127"/>
      <c r="C27" s="115"/>
      <c r="D27" s="115"/>
      <c r="E27" s="115"/>
      <c r="F27" s="115"/>
      <c r="G27" s="115"/>
      <c r="H27" s="115"/>
      <c r="I27" s="115"/>
      <c r="J27" s="115"/>
      <c r="K27" s="115"/>
      <c r="L27" s="115"/>
      <c r="M27" s="115"/>
      <c r="N27" s="115"/>
      <c r="O27" s="115"/>
      <c r="P27" s="115"/>
      <c r="Q27" s="115"/>
      <c r="R27" s="115"/>
      <c r="S27" s="115"/>
      <c r="T27" s="115"/>
      <c r="U27" s="115"/>
      <c r="V27" s="115"/>
      <c r="W27" s="115"/>
      <c r="X27" s="115"/>
    </row>
    <row r="28" spans="1:24" ht="20.100000000000001" customHeight="1">
      <c r="A28" s="237" t="s">
        <v>246</v>
      </c>
      <c r="B28" s="127"/>
      <c r="C28" s="115"/>
      <c r="D28" s="115"/>
      <c r="E28" s="115"/>
      <c r="F28" s="115"/>
      <c r="G28" s="115"/>
      <c r="H28" s="115"/>
      <c r="I28" s="115"/>
      <c r="J28" s="115"/>
      <c r="K28" s="115"/>
      <c r="L28" s="115"/>
      <c r="M28" s="115"/>
      <c r="N28" s="115"/>
      <c r="O28" s="115"/>
      <c r="P28" s="115"/>
      <c r="Q28" s="115"/>
      <c r="R28" s="115"/>
      <c r="S28" s="115"/>
      <c r="T28" s="115"/>
      <c r="U28" s="115"/>
      <c r="V28" s="115"/>
      <c r="W28" s="115"/>
      <c r="X28" s="115"/>
    </row>
    <row r="29" spans="1:24" ht="20.100000000000001" customHeight="1">
      <c r="A29" s="127" t="s">
        <v>99</v>
      </c>
      <c r="B29" s="127"/>
      <c r="C29" s="115"/>
      <c r="D29" s="115"/>
      <c r="E29" s="115"/>
      <c r="F29" s="115"/>
      <c r="G29" s="115"/>
      <c r="H29" s="115"/>
      <c r="I29" s="115"/>
      <c r="J29" s="115"/>
      <c r="K29" s="115"/>
      <c r="L29" s="115"/>
      <c r="M29" s="115"/>
      <c r="N29" s="115"/>
      <c r="O29" s="115"/>
      <c r="P29" s="115"/>
      <c r="Q29" s="115"/>
      <c r="R29" s="115"/>
      <c r="S29" s="115"/>
      <c r="T29" s="115"/>
      <c r="U29" s="115"/>
      <c r="V29" s="115"/>
      <c r="W29" s="115"/>
      <c r="X29" s="115"/>
    </row>
    <row r="30" spans="1:24" ht="20.100000000000001" customHeight="1">
      <c r="A30" s="115"/>
      <c r="B30" s="115"/>
      <c r="C30" s="115"/>
      <c r="D30" s="115"/>
      <c r="E30" s="115"/>
      <c r="F30" s="115"/>
      <c r="G30" s="115"/>
      <c r="H30" s="115"/>
      <c r="I30" s="115"/>
      <c r="J30" s="115"/>
      <c r="K30" s="115"/>
      <c r="L30" s="115"/>
      <c r="M30" s="115"/>
      <c r="N30" s="115"/>
      <c r="O30" s="115"/>
      <c r="P30" s="115"/>
      <c r="Q30" s="115"/>
      <c r="R30" s="115"/>
      <c r="S30" s="115"/>
      <c r="T30" s="115"/>
      <c r="U30" s="115"/>
      <c r="V30" s="115"/>
      <c r="W30" s="115"/>
      <c r="X30" s="115"/>
    </row>
    <row r="31" spans="1:24" ht="20.100000000000001" customHeight="1">
      <c r="A31" s="116" t="s">
        <v>248</v>
      </c>
    </row>
    <row r="33" spans="1:25" ht="20.100000000000001" customHeight="1">
      <c r="A33" s="518" t="s">
        <v>177</v>
      </c>
      <c r="B33" s="519"/>
      <c r="C33" s="519"/>
      <c r="D33" s="520"/>
      <c r="E33" s="518" t="s">
        <v>178</v>
      </c>
      <c r="F33" s="519"/>
      <c r="G33" s="519"/>
      <c r="H33" s="520"/>
      <c r="I33" s="518" t="s">
        <v>179</v>
      </c>
      <c r="J33" s="519"/>
      <c r="K33" s="519"/>
      <c r="L33" s="520"/>
      <c r="M33" s="518" t="s">
        <v>180</v>
      </c>
      <c r="N33" s="519"/>
      <c r="O33" s="519"/>
      <c r="P33" s="520"/>
      <c r="Q33" s="518" t="s">
        <v>103</v>
      </c>
      <c r="R33" s="519"/>
      <c r="S33" s="519"/>
      <c r="T33" s="520"/>
      <c r="U33" s="117"/>
      <c r="V33" s="115"/>
      <c r="W33" s="115"/>
      <c r="X33" s="115"/>
    </row>
    <row r="34" spans="1:25" ht="22.5" customHeight="1">
      <c r="A34" s="516" t="s">
        <v>100</v>
      </c>
      <c r="B34" s="516" t="s">
        <v>101</v>
      </c>
      <c r="C34" s="516" t="s">
        <v>102</v>
      </c>
      <c r="D34" s="516" t="s">
        <v>103</v>
      </c>
      <c r="E34" s="516" t="s">
        <v>100</v>
      </c>
      <c r="F34" s="516" t="s">
        <v>101</v>
      </c>
      <c r="G34" s="516" t="s">
        <v>102</v>
      </c>
      <c r="H34" s="516" t="s">
        <v>103</v>
      </c>
      <c r="I34" s="516" t="s">
        <v>100</v>
      </c>
      <c r="J34" s="516" t="s">
        <v>101</v>
      </c>
      <c r="K34" s="516" t="s">
        <v>102</v>
      </c>
      <c r="L34" s="516" t="s">
        <v>103</v>
      </c>
      <c r="M34" s="516" t="s">
        <v>100</v>
      </c>
      <c r="N34" s="516" t="s">
        <v>101</v>
      </c>
      <c r="O34" s="516" t="s">
        <v>102</v>
      </c>
      <c r="P34" s="516" t="s">
        <v>103</v>
      </c>
      <c r="Q34" s="516" t="s">
        <v>100</v>
      </c>
      <c r="R34" s="516" t="s">
        <v>101</v>
      </c>
      <c r="S34" s="516" t="s">
        <v>102</v>
      </c>
      <c r="T34" s="516" t="s">
        <v>103</v>
      </c>
      <c r="U34" s="117"/>
      <c r="V34" s="115"/>
      <c r="W34" s="115"/>
      <c r="X34" s="115"/>
    </row>
    <row r="35" spans="1:25" ht="22.5" customHeight="1">
      <c r="A35" s="517"/>
      <c r="B35" s="517"/>
      <c r="C35" s="517"/>
      <c r="D35" s="517"/>
      <c r="E35" s="517"/>
      <c r="F35" s="517"/>
      <c r="G35" s="517"/>
      <c r="H35" s="517"/>
      <c r="I35" s="517"/>
      <c r="J35" s="517"/>
      <c r="K35" s="517"/>
      <c r="L35" s="517"/>
      <c r="M35" s="517"/>
      <c r="N35" s="517"/>
      <c r="O35" s="517"/>
      <c r="P35" s="517"/>
      <c r="Q35" s="517"/>
      <c r="R35" s="517"/>
      <c r="S35" s="517"/>
      <c r="T35" s="517"/>
      <c r="U35" s="117"/>
      <c r="V35" s="115"/>
      <c r="W35" s="115"/>
      <c r="X35" s="115"/>
    </row>
    <row r="36" spans="1:25" ht="29.25" customHeight="1">
      <c r="A36" s="240"/>
      <c r="B36" s="240"/>
      <c r="C36" s="240"/>
      <c r="D36" s="241">
        <f>SUM(B36:C36)</f>
        <v>0</v>
      </c>
      <c r="E36" s="240"/>
      <c r="F36" s="240"/>
      <c r="G36" s="240"/>
      <c r="H36" s="241">
        <f>SUM(F36:G36)</f>
        <v>0</v>
      </c>
      <c r="I36" s="240"/>
      <c r="J36" s="240"/>
      <c r="K36" s="240"/>
      <c r="L36" s="241">
        <f>SUM(J36:K36)</f>
        <v>0</v>
      </c>
      <c r="M36" s="240"/>
      <c r="N36" s="240"/>
      <c r="O36" s="240"/>
      <c r="P36" s="241">
        <f>SUM(N36:O36)</f>
        <v>0</v>
      </c>
      <c r="Q36" s="241">
        <f>A36+E36+I36+M36</f>
        <v>0</v>
      </c>
      <c r="R36" s="241">
        <f>B36+F36+J36+N36</f>
        <v>0</v>
      </c>
      <c r="S36" s="241">
        <f>C36+G36+K36+O36</f>
        <v>0</v>
      </c>
      <c r="T36" s="241">
        <f>SUM(R36:S36)</f>
        <v>0</v>
      </c>
      <c r="U36" s="117"/>
      <c r="V36" s="115"/>
      <c r="W36" s="115"/>
      <c r="X36" s="115"/>
    </row>
    <row r="38" spans="1:25" s="118" customFormat="1" ht="13.5">
      <c r="A38" s="122" t="s">
        <v>168</v>
      </c>
      <c r="B38" s="123" t="s">
        <v>169</v>
      </c>
      <c r="C38" s="124"/>
      <c r="D38" s="121"/>
      <c r="E38" s="121"/>
      <c r="F38" s="121"/>
      <c r="G38" s="121"/>
      <c r="H38" s="121"/>
      <c r="I38" s="121"/>
      <c r="J38" s="121"/>
      <c r="K38" s="121"/>
      <c r="L38" s="121"/>
      <c r="M38" s="121"/>
      <c r="N38" s="121"/>
      <c r="O38" s="121"/>
      <c r="Y38" s="121"/>
    </row>
    <row r="39" spans="1:25" s="118" customFormat="1" ht="13.5">
      <c r="A39" s="122" t="s">
        <v>168</v>
      </c>
      <c r="B39" s="123" t="s">
        <v>238</v>
      </c>
      <c r="C39" s="124"/>
      <c r="D39" s="121"/>
      <c r="E39" s="121"/>
      <c r="F39" s="121"/>
      <c r="G39" s="121"/>
      <c r="H39" s="121"/>
      <c r="I39" s="121"/>
      <c r="J39" s="121"/>
      <c r="K39" s="121"/>
      <c r="L39" s="121"/>
      <c r="M39" s="121"/>
      <c r="N39" s="121"/>
      <c r="O39" s="121"/>
      <c r="Y39" s="121"/>
    </row>
    <row r="40" spans="1:25" s="118" customFormat="1" ht="13.5">
      <c r="A40" s="122" t="s">
        <v>168</v>
      </c>
      <c r="B40" s="242"/>
      <c r="C40" s="243" t="s">
        <v>255</v>
      </c>
      <c r="D40" s="121"/>
      <c r="E40" s="121"/>
      <c r="F40" s="121"/>
      <c r="G40" s="121"/>
      <c r="H40" s="121"/>
      <c r="I40" s="121"/>
      <c r="J40" s="121"/>
      <c r="K40" s="121"/>
      <c r="L40" s="121"/>
      <c r="M40" s="121"/>
      <c r="N40" s="121"/>
      <c r="O40" s="121"/>
      <c r="Y40" s="121"/>
    </row>
    <row r="41" spans="1:25" s="118" customFormat="1" ht="13.5">
      <c r="A41" s="122" t="s">
        <v>168</v>
      </c>
      <c r="B41" s="244"/>
      <c r="C41" s="245" t="s">
        <v>256</v>
      </c>
      <c r="D41" s="125"/>
      <c r="E41" s="125"/>
      <c r="F41" s="121"/>
      <c r="G41" s="121"/>
      <c r="H41" s="121"/>
      <c r="I41" s="121"/>
      <c r="J41" s="121"/>
      <c r="K41" s="121"/>
      <c r="L41" s="121"/>
      <c r="M41" s="121"/>
      <c r="N41" s="121"/>
      <c r="O41" s="121"/>
      <c r="Y41" s="121"/>
    </row>
  </sheetData>
  <sheetProtection selectLockedCells="1"/>
  <mergeCells count="119">
    <mergeCell ref="I33:L33"/>
    <mergeCell ref="B24:C25"/>
    <mergeCell ref="D9:G9"/>
    <mergeCell ref="D11:G11"/>
    <mergeCell ref="D13:G13"/>
    <mergeCell ref="D15:G15"/>
    <mergeCell ref="D17:G17"/>
    <mergeCell ref="D19:G19"/>
    <mergeCell ref="D21:G21"/>
    <mergeCell ref="D23:G23"/>
    <mergeCell ref="D25:G25"/>
    <mergeCell ref="A18:C19"/>
    <mergeCell ref="D18:H18"/>
    <mergeCell ref="I18:J19"/>
    <mergeCell ref="K18:R19"/>
    <mergeCell ref="A16:C17"/>
    <mergeCell ref="D16:H16"/>
    <mergeCell ref="A12:C13"/>
    <mergeCell ref="D12:H12"/>
    <mergeCell ref="K12:R13"/>
    <mergeCell ref="K8:R9"/>
    <mergeCell ref="D8:H8"/>
    <mergeCell ref="A22:A25"/>
    <mergeCell ref="B22:C23"/>
    <mergeCell ref="A34:A35"/>
    <mergeCell ref="B34:B35"/>
    <mergeCell ref="C34:C35"/>
    <mergeCell ref="D34:D35"/>
    <mergeCell ref="A33:D33"/>
    <mergeCell ref="M33:P33"/>
    <mergeCell ref="I34:I35"/>
    <mergeCell ref="Q33:T33"/>
    <mergeCell ref="S34:S35"/>
    <mergeCell ref="J34:J35"/>
    <mergeCell ref="K34:K35"/>
    <mergeCell ref="T34:T35"/>
    <mergeCell ref="L34:L35"/>
    <mergeCell ref="M34:M35"/>
    <mergeCell ref="N34:N35"/>
    <mergeCell ref="O34:O35"/>
    <mergeCell ref="P34:P35"/>
    <mergeCell ref="Q34:Q35"/>
    <mergeCell ref="E34:E35"/>
    <mergeCell ref="R34:R35"/>
    <mergeCell ref="E33:H33"/>
    <mergeCell ref="F34:F35"/>
    <mergeCell ref="G34:G35"/>
    <mergeCell ref="H34:H35"/>
    <mergeCell ref="D24:H24"/>
    <mergeCell ref="I24:J25"/>
    <mergeCell ref="K24:R25"/>
    <mergeCell ref="S25:T25"/>
    <mergeCell ref="U25:X25"/>
    <mergeCell ref="D22:H22"/>
    <mergeCell ref="I22:J23"/>
    <mergeCell ref="K22:R23"/>
    <mergeCell ref="S23:T23"/>
    <mergeCell ref="S17:T17"/>
    <mergeCell ref="U17:X17"/>
    <mergeCell ref="I16:J17"/>
    <mergeCell ref="K16:R17"/>
    <mergeCell ref="S16:T16"/>
    <mergeCell ref="U16:X16"/>
    <mergeCell ref="S22:T22"/>
    <mergeCell ref="U22:X22"/>
    <mergeCell ref="S24:T24"/>
    <mergeCell ref="U24:X24"/>
    <mergeCell ref="U23:X23"/>
    <mergeCell ref="A20:C21"/>
    <mergeCell ref="D20:H20"/>
    <mergeCell ref="I20:J21"/>
    <mergeCell ref="K20:R21"/>
    <mergeCell ref="S18:T18"/>
    <mergeCell ref="U18:X18"/>
    <mergeCell ref="U19:X19"/>
    <mergeCell ref="S20:T20"/>
    <mergeCell ref="U20:X20"/>
    <mergeCell ref="S19:T19"/>
    <mergeCell ref="U21:X21"/>
    <mergeCell ref="S21:T21"/>
    <mergeCell ref="S11:T11"/>
    <mergeCell ref="U11:X11"/>
    <mergeCell ref="A14:C15"/>
    <mergeCell ref="D14:H14"/>
    <mergeCell ref="I14:J15"/>
    <mergeCell ref="K14:R15"/>
    <mergeCell ref="A10:C11"/>
    <mergeCell ref="D10:H10"/>
    <mergeCell ref="I10:J11"/>
    <mergeCell ref="K10:R11"/>
    <mergeCell ref="I12:J13"/>
    <mergeCell ref="S14:T14"/>
    <mergeCell ref="U14:X14"/>
    <mergeCell ref="S15:T15"/>
    <mergeCell ref="U15:X15"/>
    <mergeCell ref="U13:X13"/>
    <mergeCell ref="S12:T12"/>
    <mergeCell ref="U12:X12"/>
    <mergeCell ref="S13:T13"/>
    <mergeCell ref="A1:X1"/>
    <mergeCell ref="C2:X3"/>
    <mergeCell ref="C4:X5"/>
    <mergeCell ref="D6:H6"/>
    <mergeCell ref="I6:J7"/>
    <mergeCell ref="U10:X10"/>
    <mergeCell ref="A2:B3"/>
    <mergeCell ref="A4:B5"/>
    <mergeCell ref="S8:T8"/>
    <mergeCell ref="S9:T9"/>
    <mergeCell ref="S10:T10"/>
    <mergeCell ref="A8:C9"/>
    <mergeCell ref="I8:J9"/>
    <mergeCell ref="A6:C7"/>
    <mergeCell ref="K6:R7"/>
    <mergeCell ref="S6:X6"/>
    <mergeCell ref="S7:X7"/>
    <mergeCell ref="D7:H7"/>
    <mergeCell ref="U8:X8"/>
    <mergeCell ref="U9:X9"/>
  </mergeCells>
  <phoneticPr fontId="2"/>
  <dataValidations count="2">
    <dataValidation type="list" imeMode="halfAlpha" allowBlank="1" showInputMessage="1" showErrorMessage="1" sqref="C2">
      <formula1>"平塚卓球協会,平塚市野球協会,平塚市ソフトテニス協会,平塚自転車協会,平塚市陸上競技協会,平塚柔道協会,平塚バレーボール協会,平塚山岳協会,平塚市剣道連盟,平塚射撃協会,平塚水泳協会,平塚市空手道連盟,平塚バスケットボール協会,平塚市ソフトボール協会,平塚スキー協会,平塚市体操協会,平塚市テニス協会,平塚市バドミントン協会,平塚市サッカー協会,平塚市弓道協会,平塚市ボウリング協会,平塚なぎなた協会,平塚市ヨット協会,平塚ゲートボール協会,平塚市ゴルフ協会,平塚市太極拳協会,平塚市ラグビーフットボール協会"</formula1>
    </dataValidation>
    <dataValidation imeMode="hiragana" allowBlank="1" showInputMessage="1" showErrorMessage="1" sqref="C4"/>
  </dataValidations>
  <printOptions horizontalCentered="1"/>
  <pageMargins left="0.39370078740157483" right="0.39370078740157483" top="0.59055118110236227" bottom="0.59055118110236227" header="0.51181102362204722" footer="0.51181102362204722"/>
  <pageSetup paperSize="9" scale="99" orientation="portrait" blackAndWhite="1" horizontalDpi="300" verticalDpi="300" r:id="rId1"/>
  <headerFooter alignWithMargins="0">
    <oddHeader xml:space="preserve">&amp;C&amp;"ＭＳ Ｐゴシック,太字"&amp;14
</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O51"/>
  <sheetViews>
    <sheetView showZeros="0" zoomScale="70" zoomScaleNormal="70" zoomScaleSheetLayoutView="70" workbookViewId="0">
      <selection activeCell="A5" sqref="A5"/>
    </sheetView>
  </sheetViews>
  <sheetFormatPr defaultColWidth="9" defaultRowHeight="14.25"/>
  <cols>
    <col min="1" max="1" width="3.125" style="187" customWidth="1"/>
    <col min="2" max="2" width="9" style="187"/>
    <col min="3" max="3" width="6.375" style="189" customWidth="1"/>
    <col min="4" max="4" width="15" style="187" customWidth="1"/>
    <col min="5" max="5" width="16.375" style="187" customWidth="1"/>
    <col min="6" max="6" width="21.875" style="189" customWidth="1"/>
    <col min="7" max="7" width="3.375" style="187" customWidth="1"/>
    <col min="8" max="8" width="12.25" style="189" customWidth="1"/>
    <col min="9" max="16384" width="9" style="187"/>
  </cols>
  <sheetData>
    <row r="1" spans="1:15" ht="15" customHeight="1">
      <c r="A1" s="603" t="s">
        <v>207</v>
      </c>
      <c r="B1" s="603"/>
      <c r="C1" s="603"/>
      <c r="D1" s="603"/>
      <c r="E1" s="603"/>
      <c r="F1" s="603"/>
      <c r="G1" s="603"/>
      <c r="H1" s="603"/>
    </row>
    <row r="2" spans="1:15" ht="15" customHeight="1">
      <c r="A2" s="604" t="s">
        <v>139</v>
      </c>
      <c r="B2" s="604"/>
      <c r="E2" s="190"/>
      <c r="F2" s="191"/>
      <c r="G2" s="192"/>
    </row>
    <row r="3" spans="1:15" ht="15" customHeight="1">
      <c r="A3" s="605" t="s">
        <v>247</v>
      </c>
      <c r="B3" s="606"/>
      <c r="C3" s="605"/>
      <c r="D3" s="605"/>
      <c r="E3" s="190"/>
      <c r="F3" s="191"/>
      <c r="G3" s="192"/>
      <c r="K3" s="607"/>
      <c r="L3" s="608" t="s">
        <v>257</v>
      </c>
      <c r="M3" s="608"/>
      <c r="N3" s="608"/>
      <c r="O3" s="608"/>
    </row>
    <row r="4" spans="1:15" ht="15" customHeight="1">
      <c r="A4" s="193" t="s">
        <v>270</v>
      </c>
      <c r="B4" s="194"/>
      <c r="D4" s="192"/>
      <c r="E4" s="192"/>
      <c r="G4" s="192"/>
      <c r="K4" s="607"/>
      <c r="L4" s="608"/>
      <c r="M4" s="608"/>
      <c r="N4" s="608"/>
      <c r="O4" s="608"/>
    </row>
    <row r="5" spans="1:15" ht="15" customHeight="1">
      <c r="A5" s="192"/>
      <c r="B5" s="192"/>
      <c r="C5" s="195"/>
      <c r="D5" s="196" t="s">
        <v>208</v>
      </c>
      <c r="E5" s="197" t="s">
        <v>141</v>
      </c>
      <c r="F5" s="594" t="s">
        <v>209</v>
      </c>
      <c r="G5" s="594"/>
      <c r="L5" s="602" t="s">
        <v>258</v>
      </c>
      <c r="M5" s="602"/>
      <c r="N5" s="602"/>
      <c r="O5" s="602"/>
    </row>
    <row r="6" spans="1:15" ht="15" customHeight="1">
      <c r="A6" s="192"/>
      <c r="B6" s="192"/>
      <c r="D6" s="192"/>
      <c r="E6" s="198"/>
      <c r="F6" s="199"/>
      <c r="G6" s="200"/>
      <c r="L6" s="602"/>
      <c r="M6" s="602"/>
      <c r="N6" s="602"/>
      <c r="O6" s="602"/>
    </row>
    <row r="7" spans="1:15" ht="15" customHeight="1">
      <c r="A7" s="192"/>
      <c r="B7" s="192"/>
      <c r="D7" s="192"/>
      <c r="E7" s="197" t="s">
        <v>142</v>
      </c>
      <c r="F7" s="594" t="s">
        <v>210</v>
      </c>
      <c r="G7" s="594"/>
    </row>
    <row r="8" spans="1:15" ht="15" customHeight="1">
      <c r="A8" s="192"/>
      <c r="B8" s="192"/>
      <c r="D8" s="192"/>
      <c r="E8" s="198"/>
      <c r="F8" s="199"/>
      <c r="G8" s="200"/>
    </row>
    <row r="9" spans="1:15" ht="15" customHeight="1">
      <c r="A9" s="192"/>
      <c r="B9" s="192"/>
      <c r="D9" s="192"/>
      <c r="E9" s="197" t="s">
        <v>143</v>
      </c>
      <c r="F9" s="594" t="s">
        <v>239</v>
      </c>
      <c r="G9" s="594"/>
      <c r="H9" s="201" t="s">
        <v>144</v>
      </c>
    </row>
    <row r="10" spans="1:15" ht="15" customHeight="1">
      <c r="A10" s="192"/>
      <c r="B10" s="192"/>
      <c r="D10" s="192"/>
      <c r="E10" s="192"/>
      <c r="G10" s="192"/>
    </row>
    <row r="11" spans="1:15" ht="30" customHeight="1">
      <c r="A11" s="595" t="s">
        <v>240</v>
      </c>
      <c r="B11" s="595"/>
      <c r="C11" s="595"/>
      <c r="D11" s="595"/>
      <c r="E11" s="595"/>
      <c r="F11" s="595"/>
      <c r="G11" s="595"/>
      <c r="H11" s="595"/>
    </row>
    <row r="12" spans="1:15" ht="15" customHeight="1">
      <c r="A12" s="192"/>
      <c r="B12" s="192"/>
      <c r="D12" s="192"/>
      <c r="E12" s="192"/>
      <c r="G12" s="192"/>
    </row>
    <row r="13" spans="1:15" ht="30" customHeight="1">
      <c r="A13" s="539" t="s">
        <v>241</v>
      </c>
      <c r="B13" s="538"/>
      <c r="C13" s="538"/>
      <c r="D13" s="538"/>
      <c r="E13" s="538"/>
      <c r="F13" s="538"/>
      <c r="G13" s="538"/>
      <c r="H13" s="538"/>
    </row>
    <row r="14" spans="1:15">
      <c r="A14" s="192"/>
      <c r="B14" s="192"/>
      <c r="D14" s="192"/>
      <c r="E14" s="192"/>
      <c r="G14" s="192"/>
    </row>
    <row r="15" spans="1:15" ht="30" customHeight="1">
      <c r="A15" s="596" t="s">
        <v>145</v>
      </c>
      <c r="B15" s="597"/>
      <c r="C15" s="598"/>
      <c r="D15" s="599">
        <v>100000</v>
      </c>
      <c r="E15" s="600"/>
      <c r="F15" s="601"/>
      <c r="G15" s="192"/>
    </row>
    <row r="16" spans="1:15">
      <c r="A16" s="192"/>
      <c r="B16" s="192"/>
      <c r="D16" s="192"/>
      <c r="E16" s="192"/>
      <c r="G16" s="192"/>
    </row>
    <row r="17" spans="1:8">
      <c r="A17" s="188">
        <v>1</v>
      </c>
      <c r="B17" s="580" t="s">
        <v>242</v>
      </c>
      <c r="C17" s="581"/>
      <c r="D17" s="581"/>
      <c r="E17" s="581"/>
      <c r="F17" s="580"/>
      <c r="G17" s="581"/>
      <c r="H17" s="581"/>
    </row>
    <row r="18" spans="1:8" ht="15" customHeight="1">
      <c r="A18" s="582" t="s">
        <v>147</v>
      </c>
      <c r="B18" s="583"/>
      <c r="C18" s="583"/>
      <c r="D18" s="583"/>
      <c r="E18" s="583"/>
      <c r="F18" s="583"/>
      <c r="G18" s="583"/>
      <c r="H18" s="584"/>
    </row>
    <row r="19" spans="1:8">
      <c r="A19" s="585" t="s">
        <v>211</v>
      </c>
      <c r="B19" s="586"/>
      <c r="C19" s="586"/>
      <c r="D19" s="586"/>
      <c r="E19" s="586"/>
      <c r="F19" s="586"/>
      <c r="G19" s="586"/>
      <c r="H19" s="587"/>
    </row>
    <row r="20" spans="1:8">
      <c r="A20" s="588"/>
      <c r="B20" s="586"/>
      <c r="C20" s="586"/>
      <c r="D20" s="586"/>
      <c r="E20" s="586"/>
      <c r="F20" s="586"/>
      <c r="G20" s="586"/>
      <c r="H20" s="587"/>
    </row>
    <row r="21" spans="1:8">
      <c r="A21" s="588"/>
      <c r="B21" s="586"/>
      <c r="C21" s="586"/>
      <c r="D21" s="586"/>
      <c r="E21" s="586"/>
      <c r="F21" s="586"/>
      <c r="G21" s="586"/>
      <c r="H21" s="587"/>
    </row>
    <row r="22" spans="1:8">
      <c r="A22" s="588"/>
      <c r="B22" s="586"/>
      <c r="C22" s="586"/>
      <c r="D22" s="586"/>
      <c r="E22" s="586"/>
      <c r="F22" s="586"/>
      <c r="G22" s="586"/>
      <c r="H22" s="587"/>
    </row>
    <row r="23" spans="1:8">
      <c r="A23" s="588"/>
      <c r="B23" s="586"/>
      <c r="C23" s="586"/>
      <c r="D23" s="586"/>
      <c r="E23" s="586"/>
      <c r="F23" s="586"/>
      <c r="G23" s="586"/>
      <c r="H23" s="587"/>
    </row>
    <row r="24" spans="1:8">
      <c r="A24" s="589"/>
      <c r="B24" s="590"/>
      <c r="C24" s="590"/>
      <c r="D24" s="590"/>
      <c r="E24" s="590"/>
      <c r="F24" s="590"/>
      <c r="G24" s="590"/>
      <c r="H24" s="591"/>
    </row>
    <row r="25" spans="1:8" ht="15" customHeight="1">
      <c r="A25" s="190"/>
      <c r="B25" s="190"/>
      <c r="C25" s="202"/>
      <c r="D25" s="190"/>
      <c r="E25" s="190"/>
      <c r="F25" s="202"/>
      <c r="G25" s="190"/>
      <c r="H25" s="190"/>
    </row>
    <row r="26" spans="1:8" ht="15" customHeight="1">
      <c r="A26" s="203">
        <v>2</v>
      </c>
      <c r="B26" s="592" t="s">
        <v>212</v>
      </c>
      <c r="C26" s="593"/>
      <c r="D26" s="593"/>
      <c r="E26" s="593"/>
      <c r="F26" s="593"/>
      <c r="G26" s="593"/>
      <c r="H26" s="204" t="s">
        <v>213</v>
      </c>
    </row>
    <row r="27" spans="1:8" s="207" customFormat="1" ht="15" customHeight="1">
      <c r="A27" s="571" t="s">
        <v>214</v>
      </c>
      <c r="B27" s="572"/>
      <c r="C27" s="572"/>
      <c r="D27" s="573"/>
      <c r="E27" s="205" t="s">
        <v>151</v>
      </c>
      <c r="F27" s="574" t="s">
        <v>152</v>
      </c>
      <c r="G27" s="573"/>
      <c r="H27" s="206" t="s">
        <v>151</v>
      </c>
    </row>
    <row r="28" spans="1:8" s="191" customFormat="1" ht="15" customHeight="1">
      <c r="A28" s="575" t="s">
        <v>215</v>
      </c>
      <c r="B28" s="576"/>
      <c r="C28" s="576"/>
      <c r="D28" s="577"/>
      <c r="E28" s="246">
        <v>50000</v>
      </c>
      <c r="F28" s="578" t="s">
        <v>216</v>
      </c>
      <c r="G28" s="579"/>
      <c r="H28" s="208">
        <v>30000</v>
      </c>
    </row>
    <row r="29" spans="1:8" s="191" customFormat="1" ht="15" customHeight="1">
      <c r="A29" s="565" t="s">
        <v>217</v>
      </c>
      <c r="B29" s="566"/>
      <c r="C29" s="566"/>
      <c r="D29" s="567"/>
      <c r="E29" s="247">
        <v>50000</v>
      </c>
      <c r="F29" s="547" t="s">
        <v>218</v>
      </c>
      <c r="G29" s="548"/>
      <c r="H29" s="209">
        <v>50000</v>
      </c>
    </row>
    <row r="30" spans="1:8" s="191" customFormat="1" ht="15" customHeight="1">
      <c r="A30" s="565" t="s">
        <v>219</v>
      </c>
      <c r="B30" s="566"/>
      <c r="C30" s="566"/>
      <c r="D30" s="567"/>
      <c r="E30" s="247">
        <v>50000</v>
      </c>
      <c r="F30" s="547" t="s">
        <v>220</v>
      </c>
      <c r="G30" s="548"/>
      <c r="H30" s="209">
        <v>50000</v>
      </c>
    </row>
    <row r="31" spans="1:8" s="191" customFormat="1" ht="15" customHeight="1">
      <c r="A31" s="568" t="s">
        <v>221</v>
      </c>
      <c r="B31" s="569"/>
      <c r="C31" s="569"/>
      <c r="D31" s="570"/>
      <c r="E31" s="247">
        <v>20000</v>
      </c>
      <c r="F31" s="547" t="s">
        <v>222</v>
      </c>
      <c r="G31" s="548"/>
      <c r="H31" s="209">
        <v>75000</v>
      </c>
    </row>
    <row r="32" spans="1:8" s="191" customFormat="1" ht="15" customHeight="1">
      <c r="A32" s="568" t="s">
        <v>167</v>
      </c>
      <c r="B32" s="569"/>
      <c r="C32" s="569"/>
      <c r="D32" s="570"/>
      <c r="E32" s="248">
        <v>80000</v>
      </c>
      <c r="F32" s="547" t="s">
        <v>223</v>
      </c>
      <c r="G32" s="548"/>
      <c r="H32" s="209">
        <v>25000</v>
      </c>
    </row>
    <row r="33" spans="1:9" s="191" customFormat="1">
      <c r="A33" s="230"/>
      <c r="B33" s="231"/>
      <c r="C33" s="231"/>
      <c r="D33" s="232"/>
      <c r="E33" s="247"/>
      <c r="F33" s="547" t="s">
        <v>224</v>
      </c>
      <c r="G33" s="548"/>
      <c r="H33" s="209">
        <v>10000</v>
      </c>
    </row>
    <row r="34" spans="1:9" s="191" customFormat="1" ht="15" customHeight="1">
      <c r="A34" s="233"/>
      <c r="B34" s="234"/>
      <c r="C34" s="234"/>
      <c r="D34" s="235"/>
      <c r="E34" s="247"/>
      <c r="F34" s="547" t="s">
        <v>225</v>
      </c>
      <c r="G34" s="548"/>
      <c r="H34" s="209">
        <v>10000</v>
      </c>
    </row>
    <row r="35" spans="1:9" s="191" customFormat="1" ht="15" customHeight="1">
      <c r="A35" s="553"/>
      <c r="B35" s="554"/>
      <c r="C35" s="554"/>
      <c r="D35" s="555"/>
      <c r="E35" s="249"/>
      <c r="F35" s="210"/>
      <c r="G35" s="211"/>
      <c r="H35" s="209"/>
    </row>
    <row r="36" spans="1:9" s="191" customFormat="1" ht="15" customHeight="1">
      <c r="A36" s="553"/>
      <c r="B36" s="554"/>
      <c r="C36" s="554"/>
      <c r="D36" s="555"/>
      <c r="E36" s="249"/>
      <c r="F36" s="210"/>
      <c r="G36" s="211"/>
      <c r="H36" s="209"/>
    </row>
    <row r="37" spans="1:9" s="191" customFormat="1" ht="15" customHeight="1">
      <c r="A37" s="553"/>
      <c r="B37" s="554"/>
      <c r="C37" s="554"/>
      <c r="D37" s="555"/>
      <c r="E37" s="247"/>
      <c r="F37" s="556"/>
      <c r="G37" s="548"/>
      <c r="H37" s="209"/>
    </row>
    <row r="38" spans="1:9" s="191" customFormat="1" ht="15" customHeight="1">
      <c r="A38" s="553"/>
      <c r="B38" s="554"/>
      <c r="C38" s="554"/>
      <c r="D38" s="555"/>
      <c r="E38" s="247"/>
      <c r="F38" s="557" t="s">
        <v>226</v>
      </c>
      <c r="G38" s="558"/>
      <c r="H38" s="212" t="s">
        <v>227</v>
      </c>
    </row>
    <row r="39" spans="1:9" s="191" customFormat="1" ht="15" customHeight="1">
      <c r="A39" s="559"/>
      <c r="B39" s="560"/>
      <c r="C39" s="560"/>
      <c r="D39" s="560"/>
      <c r="E39" s="247"/>
      <c r="F39" s="557"/>
      <c r="G39" s="558"/>
      <c r="H39" s="212" t="s">
        <v>227</v>
      </c>
    </row>
    <row r="40" spans="1:9" s="191" customFormat="1" ht="15" customHeight="1">
      <c r="A40" s="553"/>
      <c r="B40" s="554"/>
      <c r="C40" s="554"/>
      <c r="D40" s="555"/>
      <c r="E40" s="249"/>
      <c r="F40" s="557"/>
      <c r="G40" s="558"/>
      <c r="H40" s="212" t="s">
        <v>227</v>
      </c>
    </row>
    <row r="41" spans="1:9" s="191" customFormat="1" ht="15" customHeight="1">
      <c r="A41" s="553"/>
      <c r="B41" s="554"/>
      <c r="C41" s="554"/>
      <c r="D41" s="555"/>
      <c r="E41" s="249"/>
      <c r="F41" s="561" t="s">
        <v>228</v>
      </c>
      <c r="G41" s="562"/>
      <c r="H41" s="212" t="s">
        <v>227</v>
      </c>
    </row>
    <row r="42" spans="1:9" s="191" customFormat="1" ht="15" customHeight="1" thickBot="1">
      <c r="A42" s="553"/>
      <c r="B42" s="554"/>
      <c r="C42" s="554"/>
      <c r="D42" s="555"/>
      <c r="E42" s="250"/>
      <c r="F42" s="563"/>
      <c r="G42" s="564"/>
      <c r="H42" s="213" t="s">
        <v>227</v>
      </c>
    </row>
    <row r="43" spans="1:9" s="190" customFormat="1" ht="15" customHeight="1" thickTop="1">
      <c r="A43" s="541" t="s">
        <v>153</v>
      </c>
      <c r="B43" s="542"/>
      <c r="C43" s="545" t="s">
        <v>154</v>
      </c>
      <c r="D43" s="546"/>
      <c r="E43" s="214">
        <f>SUM(E28:E42)</f>
        <v>250000</v>
      </c>
      <c r="F43" s="549"/>
      <c r="G43" s="550"/>
      <c r="H43" s="534">
        <f>SUM(H28:H42)</f>
        <v>250000</v>
      </c>
    </row>
    <row r="44" spans="1:9" s="190" customFormat="1" ht="15" customHeight="1">
      <c r="A44" s="543"/>
      <c r="B44" s="544"/>
      <c r="C44" s="536" t="s">
        <v>155</v>
      </c>
      <c r="D44" s="537"/>
      <c r="E44" s="215">
        <f>D15</f>
        <v>100000</v>
      </c>
      <c r="F44" s="551"/>
      <c r="G44" s="552"/>
      <c r="H44" s="535"/>
    </row>
    <row r="45" spans="1:9" s="190" customFormat="1" ht="14.25" customHeight="1">
      <c r="A45" s="207"/>
      <c r="B45" s="207"/>
      <c r="C45" s="216"/>
      <c r="D45" s="216"/>
      <c r="E45" s="217"/>
      <c r="F45" s="21"/>
      <c r="G45" s="21"/>
      <c r="H45" s="218"/>
    </row>
    <row r="46" spans="1:9" s="220" customFormat="1" ht="44.25" customHeight="1">
      <c r="A46" s="538" t="s">
        <v>156</v>
      </c>
      <c r="B46" s="538"/>
      <c r="C46" s="538"/>
      <c r="D46" s="538"/>
      <c r="E46" s="538"/>
      <c r="F46" s="538"/>
      <c r="G46" s="538"/>
      <c r="H46" s="538"/>
      <c r="I46" s="219"/>
    </row>
    <row r="47" spans="1:9" s="221" customFormat="1" ht="12.75" customHeight="1">
      <c r="A47" s="538"/>
      <c r="B47" s="538"/>
      <c r="C47" s="538"/>
      <c r="D47" s="538"/>
      <c r="E47" s="538"/>
      <c r="F47" s="538"/>
      <c r="G47" s="538"/>
      <c r="H47" s="538"/>
      <c r="I47" s="219"/>
    </row>
    <row r="48" spans="1:9" ht="14.25" customHeight="1">
      <c r="A48" s="539" t="s">
        <v>157</v>
      </c>
      <c r="B48" s="539"/>
      <c r="C48" s="539"/>
      <c r="D48" s="539"/>
      <c r="E48" s="539"/>
      <c r="F48" s="539"/>
      <c r="G48" s="539"/>
      <c r="H48" s="539"/>
      <c r="I48" s="222"/>
    </row>
    <row r="49" spans="1:9">
      <c r="A49" s="539"/>
      <c r="B49" s="539"/>
      <c r="C49" s="539"/>
      <c r="D49" s="539"/>
      <c r="E49" s="539"/>
      <c r="F49" s="539"/>
      <c r="G49" s="539"/>
      <c r="H49" s="539"/>
      <c r="I49" s="222"/>
    </row>
    <row r="50" spans="1:9">
      <c r="A50" s="539"/>
      <c r="B50" s="539"/>
      <c r="C50" s="539"/>
      <c r="D50" s="539"/>
      <c r="E50" s="539"/>
      <c r="F50" s="539"/>
      <c r="G50" s="539"/>
      <c r="H50" s="539"/>
      <c r="I50" s="222"/>
    </row>
    <row r="51" spans="1:9">
      <c r="A51" s="540"/>
      <c r="B51" s="540"/>
      <c r="C51" s="540"/>
      <c r="D51" s="540"/>
      <c r="E51" s="540"/>
      <c r="F51" s="540"/>
      <c r="G51" s="540"/>
      <c r="H51" s="540"/>
    </row>
  </sheetData>
  <mergeCells count="51">
    <mergeCell ref="L5:O6"/>
    <mergeCell ref="A1:H1"/>
    <mergeCell ref="A2:B2"/>
    <mergeCell ref="A3:D3"/>
    <mergeCell ref="K3:K4"/>
    <mergeCell ref="L3:O4"/>
    <mergeCell ref="F5:G5"/>
    <mergeCell ref="F7:G7"/>
    <mergeCell ref="F9:G9"/>
    <mergeCell ref="A11:H11"/>
    <mergeCell ref="A13:H13"/>
    <mergeCell ref="A15:C15"/>
    <mergeCell ref="D15:F15"/>
    <mergeCell ref="B17:E17"/>
    <mergeCell ref="F17:H17"/>
    <mergeCell ref="A18:H18"/>
    <mergeCell ref="A19:H24"/>
    <mergeCell ref="B26:G26"/>
    <mergeCell ref="A27:D27"/>
    <mergeCell ref="F27:G27"/>
    <mergeCell ref="A28:D28"/>
    <mergeCell ref="F28:G28"/>
    <mergeCell ref="A29:D29"/>
    <mergeCell ref="F29:G29"/>
    <mergeCell ref="A30:D30"/>
    <mergeCell ref="F30:G30"/>
    <mergeCell ref="A31:D31"/>
    <mergeCell ref="F31:G31"/>
    <mergeCell ref="A32:D32"/>
    <mergeCell ref="F32:G32"/>
    <mergeCell ref="F33:G33"/>
    <mergeCell ref="F34:G34"/>
    <mergeCell ref="F43:G44"/>
    <mergeCell ref="A35:D35"/>
    <mergeCell ref="A36:D36"/>
    <mergeCell ref="A37:D37"/>
    <mergeCell ref="F37:G37"/>
    <mergeCell ref="A38:D38"/>
    <mergeCell ref="F38:G40"/>
    <mergeCell ref="A39:D39"/>
    <mergeCell ref="A40:D40"/>
    <mergeCell ref="A41:D41"/>
    <mergeCell ref="F41:G42"/>
    <mergeCell ref="A42:D42"/>
    <mergeCell ref="H43:H44"/>
    <mergeCell ref="C44:D44"/>
    <mergeCell ref="A46:H47"/>
    <mergeCell ref="A48:H50"/>
    <mergeCell ref="A51:H51"/>
    <mergeCell ref="A43:B44"/>
    <mergeCell ref="C43:D43"/>
  </mergeCells>
  <phoneticPr fontId="2"/>
  <pageMargins left="0.15748031496062992" right="0" top="0.31496062992125984" bottom="0.15748031496062992" header="0.51181102362204722" footer="0.35433070866141736"/>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B1:J50"/>
  <sheetViews>
    <sheetView showZeros="0" view="pageBreakPreview" zoomScale="90" zoomScaleNormal="70" zoomScaleSheetLayoutView="90" workbookViewId="0">
      <selection activeCell="J16" sqref="J16"/>
    </sheetView>
  </sheetViews>
  <sheetFormatPr defaultColWidth="9" defaultRowHeight="14.25"/>
  <cols>
    <col min="1" max="1" width="3.5" style="1" customWidth="1"/>
    <col min="2" max="2" width="3.125" style="1" customWidth="1"/>
    <col min="3" max="3" width="9" style="1"/>
    <col min="4" max="4" width="6.375" style="3" customWidth="1"/>
    <col min="5" max="5" width="15" style="1" customWidth="1"/>
    <col min="6" max="6" width="16.375" style="1" customWidth="1"/>
    <col min="7" max="7" width="21.875" style="3" customWidth="1"/>
    <col min="8" max="8" width="3.375" style="1" customWidth="1"/>
    <col min="9" max="9" width="12.25" style="3" customWidth="1"/>
    <col min="10" max="16384" width="9" style="1"/>
  </cols>
  <sheetData>
    <row r="1" spans="2:10" ht="15" customHeight="1">
      <c r="B1" s="655" t="s">
        <v>260</v>
      </c>
      <c r="C1" s="655"/>
      <c r="D1" s="655"/>
      <c r="E1" s="655"/>
      <c r="F1" s="655"/>
      <c r="G1" s="655"/>
      <c r="H1" s="655"/>
      <c r="I1" s="655"/>
    </row>
    <row r="2" spans="2:10" ht="15" customHeight="1">
      <c r="B2" s="656" t="s">
        <v>139</v>
      </c>
      <c r="C2" s="656"/>
      <c r="E2" s="4"/>
      <c r="F2" s="4"/>
      <c r="H2" s="4"/>
    </row>
    <row r="3" spans="2:10" ht="15" customHeight="1">
      <c r="B3" s="657" t="s">
        <v>247</v>
      </c>
      <c r="C3" s="657"/>
      <c r="D3" s="657"/>
      <c r="E3" s="657"/>
      <c r="F3" s="4"/>
      <c r="H3" s="4"/>
    </row>
    <row r="4" spans="2:10" ht="15" customHeight="1">
      <c r="B4" s="238" t="s">
        <v>259</v>
      </c>
      <c r="C4" s="5"/>
      <c r="E4" s="4"/>
      <c r="F4" s="4"/>
      <c r="H4" s="4"/>
    </row>
    <row r="5" spans="2:10" ht="15" customHeight="1">
      <c r="B5" s="4"/>
      <c r="C5" s="4"/>
      <c r="D5" s="658" t="s">
        <v>140</v>
      </c>
      <c r="E5" s="658"/>
      <c r="F5" s="6" t="s">
        <v>141</v>
      </c>
      <c r="G5" s="649"/>
      <c r="H5" s="649"/>
      <c r="I5" s="104"/>
    </row>
    <row r="6" spans="2:10" ht="15" customHeight="1">
      <c r="B6" s="4"/>
      <c r="C6" s="4"/>
      <c r="E6" s="4"/>
      <c r="F6" s="7"/>
      <c r="G6" s="8"/>
      <c r="H6" s="9"/>
    </row>
    <row r="7" spans="2:10" ht="15" customHeight="1">
      <c r="B7" s="4"/>
      <c r="C7" s="4"/>
      <c r="E7" s="4"/>
      <c r="F7" s="6" t="s">
        <v>142</v>
      </c>
      <c r="G7" s="649"/>
      <c r="H7" s="649"/>
      <c r="I7" s="104"/>
    </row>
    <row r="8" spans="2:10" ht="15" customHeight="1">
      <c r="B8" s="4"/>
      <c r="C8" s="4"/>
      <c r="E8" s="4"/>
      <c r="F8" s="7"/>
      <c r="G8" s="8"/>
      <c r="H8" s="9"/>
    </row>
    <row r="9" spans="2:10" ht="15" customHeight="1">
      <c r="B9" s="4"/>
      <c r="C9" s="4"/>
      <c r="E9" s="4"/>
      <c r="F9" s="6" t="s">
        <v>143</v>
      </c>
      <c r="G9" s="649"/>
      <c r="H9" s="649"/>
      <c r="I9" s="25"/>
    </row>
    <row r="10" spans="2:10" ht="15" customHeight="1">
      <c r="B10" s="4"/>
      <c r="C10" s="4"/>
      <c r="E10" s="4"/>
      <c r="F10" s="4"/>
      <c r="H10" s="4"/>
    </row>
    <row r="11" spans="2:10" ht="30" customHeight="1">
      <c r="B11" s="650" t="s">
        <v>271</v>
      </c>
      <c r="C11" s="650"/>
      <c r="D11" s="650"/>
      <c r="E11" s="650"/>
      <c r="F11" s="650"/>
      <c r="G11" s="650"/>
      <c r="H11" s="650"/>
      <c r="I11" s="650"/>
    </row>
    <row r="12" spans="2:10" ht="15" customHeight="1">
      <c r="B12" s="4"/>
      <c r="C12" s="4"/>
      <c r="E12" s="4"/>
      <c r="F12" s="4"/>
      <c r="H12" s="4"/>
    </row>
    <row r="13" spans="2:10" ht="30" customHeight="1">
      <c r="B13" s="539" t="s">
        <v>261</v>
      </c>
      <c r="C13" s="539"/>
      <c r="D13" s="539"/>
      <c r="E13" s="539"/>
      <c r="F13" s="539"/>
      <c r="G13" s="539"/>
      <c r="H13" s="539"/>
      <c r="I13" s="539"/>
    </row>
    <row r="14" spans="2:10" ht="14.25" customHeight="1">
      <c r="B14" s="4"/>
      <c r="C14" s="4"/>
      <c r="E14" s="4"/>
      <c r="F14" s="4"/>
      <c r="H14" s="4"/>
    </row>
    <row r="15" spans="2:10" ht="30" customHeight="1">
      <c r="B15" s="651" t="s">
        <v>145</v>
      </c>
      <c r="C15" s="651"/>
      <c r="D15" s="652"/>
      <c r="E15" s="653"/>
      <c r="F15" s="654"/>
      <c r="G15" s="105" t="s">
        <v>146</v>
      </c>
      <c r="H15" s="10"/>
      <c r="J15" s="367" t="s">
        <v>313</v>
      </c>
    </row>
    <row r="16" spans="2:10" ht="14.25" customHeight="1">
      <c r="B16" s="4"/>
      <c r="C16" s="4"/>
      <c r="E16" s="4"/>
      <c r="F16" s="4"/>
      <c r="H16" s="4"/>
    </row>
    <row r="17" spans="2:9" ht="14.25" customHeight="1">
      <c r="B17" s="2">
        <v>1</v>
      </c>
      <c r="C17" s="638" t="s">
        <v>272</v>
      </c>
      <c r="D17" s="638"/>
      <c r="E17" s="638"/>
      <c r="F17" s="638"/>
      <c r="G17" s="638"/>
      <c r="H17" s="638"/>
      <c r="I17" s="638"/>
    </row>
    <row r="18" spans="2:9" ht="15" customHeight="1">
      <c r="B18" s="639" t="s">
        <v>147</v>
      </c>
      <c r="C18" s="640"/>
      <c r="D18" s="640"/>
      <c r="E18" s="640"/>
      <c r="F18" s="640"/>
      <c r="G18" s="640"/>
      <c r="H18" s="640"/>
      <c r="I18" s="641"/>
    </row>
    <row r="19" spans="2:9" ht="14.25" customHeight="1">
      <c r="B19" s="642"/>
      <c r="C19" s="643"/>
      <c r="D19" s="643"/>
      <c r="E19" s="643"/>
      <c r="F19" s="643"/>
      <c r="G19" s="643"/>
      <c r="H19" s="643"/>
      <c r="I19" s="644"/>
    </row>
    <row r="20" spans="2:9" ht="14.25" customHeight="1">
      <c r="B20" s="642"/>
      <c r="C20" s="643"/>
      <c r="D20" s="643"/>
      <c r="E20" s="643"/>
      <c r="F20" s="643"/>
      <c r="G20" s="643"/>
      <c r="H20" s="643"/>
      <c r="I20" s="644"/>
    </row>
    <row r="21" spans="2:9" ht="14.25" customHeight="1">
      <c r="B21" s="642"/>
      <c r="C21" s="643"/>
      <c r="D21" s="643"/>
      <c r="E21" s="643"/>
      <c r="F21" s="643"/>
      <c r="G21" s="643"/>
      <c r="H21" s="643"/>
      <c r="I21" s="644"/>
    </row>
    <row r="22" spans="2:9" ht="14.25" customHeight="1">
      <c r="B22" s="642"/>
      <c r="C22" s="643"/>
      <c r="D22" s="643"/>
      <c r="E22" s="643"/>
      <c r="F22" s="643"/>
      <c r="G22" s="643"/>
      <c r="H22" s="643"/>
      <c r="I22" s="644"/>
    </row>
    <row r="23" spans="2:9" ht="14.25" customHeight="1">
      <c r="B23" s="642"/>
      <c r="C23" s="643"/>
      <c r="D23" s="643"/>
      <c r="E23" s="643"/>
      <c r="F23" s="643"/>
      <c r="G23" s="643"/>
      <c r="H23" s="643"/>
      <c r="I23" s="644"/>
    </row>
    <row r="24" spans="2:9" ht="14.25" customHeight="1">
      <c r="B24" s="645"/>
      <c r="C24" s="646"/>
      <c r="D24" s="646"/>
      <c r="E24" s="646"/>
      <c r="F24" s="646"/>
      <c r="G24" s="646"/>
      <c r="H24" s="646"/>
      <c r="I24" s="647"/>
    </row>
    <row r="25" spans="2:9" ht="15" customHeight="1">
      <c r="B25" s="11"/>
      <c r="C25" s="11"/>
      <c r="D25" s="12"/>
      <c r="E25" s="11"/>
      <c r="F25" s="11"/>
      <c r="G25" s="12"/>
      <c r="H25" s="11"/>
      <c r="I25" s="11"/>
    </row>
    <row r="26" spans="2:9" ht="15" customHeight="1">
      <c r="B26" s="13">
        <v>2</v>
      </c>
      <c r="C26" s="648" t="s">
        <v>148</v>
      </c>
      <c r="D26" s="648"/>
      <c r="E26" s="648"/>
      <c r="F26" s="648"/>
      <c r="G26" s="648"/>
      <c r="H26" s="648"/>
      <c r="I26" s="14" t="s">
        <v>149</v>
      </c>
    </row>
    <row r="27" spans="2:9" s="17" customFormat="1" ht="15" customHeight="1">
      <c r="B27" s="630" t="s">
        <v>150</v>
      </c>
      <c r="C27" s="631"/>
      <c r="D27" s="631"/>
      <c r="E27" s="632"/>
      <c r="F27" s="15" t="s">
        <v>151</v>
      </c>
      <c r="G27" s="633" t="s">
        <v>152</v>
      </c>
      <c r="H27" s="634"/>
      <c r="I27" s="16" t="s">
        <v>151</v>
      </c>
    </row>
    <row r="28" spans="2:9" s="18" customFormat="1" ht="15" customHeight="1">
      <c r="B28" s="635" t="str">
        <f>'④-1事業報告書'!Z13&amp;""</f>
        <v/>
      </c>
      <c r="C28" s="636"/>
      <c r="D28" s="636"/>
      <c r="E28" s="637"/>
      <c r="F28" s="280"/>
      <c r="G28" s="578" t="s">
        <v>8</v>
      </c>
      <c r="H28" s="579"/>
      <c r="I28" s="283">
        <f>'決算費目合計額（変更不可）'!F36</f>
        <v>0</v>
      </c>
    </row>
    <row r="29" spans="2:9" s="18" customFormat="1" ht="15" customHeight="1">
      <c r="B29" s="615" t="str">
        <f>'④-1事業報告書'!Z14&amp;""</f>
        <v/>
      </c>
      <c r="C29" s="616"/>
      <c r="D29" s="616"/>
      <c r="E29" s="617"/>
      <c r="F29" s="281"/>
      <c r="G29" s="547" t="s">
        <v>43</v>
      </c>
      <c r="H29" s="548"/>
      <c r="I29" s="284">
        <f>'決算費目合計額（変更不可）'!F42</f>
        <v>0</v>
      </c>
    </row>
    <row r="30" spans="2:9" s="18" customFormat="1" ht="15" customHeight="1">
      <c r="B30" s="615" t="str">
        <f>'④-1事業報告書'!Z15&amp;""</f>
        <v/>
      </c>
      <c r="C30" s="616"/>
      <c r="D30" s="616"/>
      <c r="E30" s="617"/>
      <c r="F30" s="281"/>
      <c r="G30" s="547" t="s">
        <v>45</v>
      </c>
      <c r="H30" s="548"/>
      <c r="I30" s="284">
        <f>'決算費目合計額（変更不可）'!F46</f>
        <v>0</v>
      </c>
    </row>
    <row r="31" spans="2:9" s="18" customFormat="1" ht="15" customHeight="1">
      <c r="B31" s="615" t="str">
        <f>'④-1事業報告書'!Z16&amp;""</f>
        <v/>
      </c>
      <c r="C31" s="616"/>
      <c r="D31" s="616"/>
      <c r="E31" s="617"/>
      <c r="F31" s="281"/>
      <c r="G31" s="547" t="s">
        <v>52</v>
      </c>
      <c r="H31" s="548"/>
      <c r="I31" s="284">
        <f>'決算費目合計額（変更不可）'!F58</f>
        <v>0</v>
      </c>
    </row>
    <row r="32" spans="2:9" s="18" customFormat="1" ht="15" customHeight="1">
      <c r="B32" s="615" t="str">
        <f>'④-1事業報告書'!Z17&amp;""</f>
        <v/>
      </c>
      <c r="C32" s="616"/>
      <c r="D32" s="616"/>
      <c r="E32" s="617"/>
      <c r="F32" s="281">
        <v>0</v>
      </c>
      <c r="G32" s="547" t="s">
        <v>56</v>
      </c>
      <c r="H32" s="548"/>
      <c r="I32" s="284">
        <f>'決算費目合計額（変更不可）'!F67</f>
        <v>0</v>
      </c>
    </row>
    <row r="33" spans="2:9" s="18" customFormat="1" ht="15" customHeight="1">
      <c r="B33" s="615" t="str">
        <f>'④-1事業報告書'!Z18&amp;""</f>
        <v/>
      </c>
      <c r="C33" s="616"/>
      <c r="D33" s="616"/>
      <c r="E33" s="617"/>
      <c r="F33" s="281">
        <v>0</v>
      </c>
      <c r="G33" s="547" t="s">
        <v>58</v>
      </c>
      <c r="H33" s="548"/>
      <c r="I33" s="284">
        <f>'決算費目合計額（変更不可）'!F70</f>
        <v>0</v>
      </c>
    </row>
    <row r="34" spans="2:9" s="18" customFormat="1" ht="15" customHeight="1">
      <c r="B34" s="615" t="str">
        <f>'④-1事業報告書'!Z19&amp;""</f>
        <v/>
      </c>
      <c r="C34" s="616"/>
      <c r="D34" s="616"/>
      <c r="E34" s="617"/>
      <c r="F34" s="281">
        <v>0</v>
      </c>
      <c r="G34" s="547" t="s">
        <v>9</v>
      </c>
      <c r="H34" s="548"/>
      <c r="I34" s="284">
        <f>'決算費目合計額（変更不可）'!F73</f>
        <v>0</v>
      </c>
    </row>
    <row r="35" spans="2:9" s="18" customFormat="1" ht="15" customHeight="1">
      <c r="B35" s="615" t="str">
        <f>'④-1事業報告書'!Z20&amp;""</f>
        <v/>
      </c>
      <c r="C35" s="616"/>
      <c r="D35" s="616"/>
      <c r="E35" s="617"/>
      <c r="F35" s="281">
        <v>0</v>
      </c>
      <c r="G35" s="547"/>
      <c r="H35" s="548"/>
      <c r="I35" s="284"/>
    </row>
    <row r="36" spans="2:9" s="18" customFormat="1" ht="15" customHeight="1">
      <c r="B36" s="615" t="str">
        <f>'④-1事業報告書'!Z21&amp;""</f>
        <v/>
      </c>
      <c r="C36" s="616"/>
      <c r="D36" s="616"/>
      <c r="E36" s="617"/>
      <c r="F36" s="281"/>
      <c r="G36" s="547"/>
      <c r="H36" s="548"/>
      <c r="I36" s="284"/>
    </row>
    <row r="37" spans="2:9" s="18" customFormat="1" ht="15" customHeight="1">
      <c r="B37" s="615" t="str">
        <f>'④-1事業報告書'!Z22&amp;""</f>
        <v/>
      </c>
      <c r="C37" s="616"/>
      <c r="D37" s="616"/>
      <c r="E37" s="617"/>
      <c r="F37" s="281"/>
      <c r="G37" s="547"/>
      <c r="H37" s="548"/>
      <c r="I37" s="284"/>
    </row>
    <row r="38" spans="2:9" s="18" customFormat="1" ht="15" customHeight="1">
      <c r="B38" s="615" t="str">
        <f>'④-1事業報告書'!Z23&amp;""</f>
        <v/>
      </c>
      <c r="C38" s="616"/>
      <c r="D38" s="616"/>
      <c r="E38" s="617"/>
      <c r="F38" s="281"/>
      <c r="G38" s="547"/>
      <c r="H38" s="548"/>
      <c r="I38" s="284"/>
    </row>
    <row r="39" spans="2:9" s="18" customFormat="1" ht="15" customHeight="1">
      <c r="B39" s="615" t="str">
        <f>'④-1事業報告書'!Z24&amp;""</f>
        <v/>
      </c>
      <c r="C39" s="616"/>
      <c r="D39" s="616"/>
      <c r="E39" s="617"/>
      <c r="F39" s="281"/>
      <c r="G39" s="547"/>
      <c r="H39" s="548"/>
      <c r="I39" s="284"/>
    </row>
    <row r="40" spans="2:9" s="18" customFormat="1" ht="15" customHeight="1">
      <c r="B40" s="615" t="str">
        <f>'④-1事業報告書'!Z25&amp;""</f>
        <v/>
      </c>
      <c r="C40" s="616"/>
      <c r="D40" s="616"/>
      <c r="E40" s="617"/>
      <c r="F40" s="281"/>
      <c r="G40" s="547"/>
      <c r="H40" s="548"/>
      <c r="I40" s="284"/>
    </row>
    <row r="41" spans="2:9" s="18" customFormat="1" ht="15" customHeight="1">
      <c r="B41" s="615" t="str">
        <f>'④-1事業報告書'!Z26&amp;""</f>
        <v/>
      </c>
      <c r="C41" s="616"/>
      <c r="D41" s="616"/>
      <c r="E41" s="617"/>
      <c r="F41" s="281"/>
      <c r="G41" s="547"/>
      <c r="H41" s="548"/>
      <c r="I41" s="284"/>
    </row>
    <row r="42" spans="2:9" s="18" customFormat="1" ht="15" customHeight="1" thickBot="1">
      <c r="B42" s="615" t="str">
        <f>'④-1事業報告書'!Z27&amp;""</f>
        <v/>
      </c>
      <c r="C42" s="616"/>
      <c r="D42" s="616"/>
      <c r="E42" s="617"/>
      <c r="F42" s="282"/>
      <c r="G42" s="618"/>
      <c r="H42" s="619"/>
      <c r="I42" s="285"/>
    </row>
    <row r="43" spans="2:9" s="11" customFormat="1" ht="15" customHeight="1" thickTop="1">
      <c r="B43" s="620" t="s">
        <v>153</v>
      </c>
      <c r="C43" s="621"/>
      <c r="D43" s="624" t="s">
        <v>154</v>
      </c>
      <c r="E43" s="625"/>
      <c r="F43" s="327">
        <f>SUM(F28:F42)</f>
        <v>0</v>
      </c>
      <c r="G43" s="626"/>
      <c r="H43" s="627"/>
      <c r="I43" s="609">
        <f>SUM(I28:I42)</f>
        <v>0</v>
      </c>
    </row>
    <row r="44" spans="2:9" s="11" customFormat="1" ht="15" customHeight="1">
      <c r="B44" s="622"/>
      <c r="C44" s="623"/>
      <c r="D44" s="611" t="s">
        <v>155</v>
      </c>
      <c r="E44" s="612"/>
      <c r="F44" s="328">
        <f>E15</f>
        <v>0</v>
      </c>
      <c r="G44" s="628"/>
      <c r="H44" s="629"/>
      <c r="I44" s="610"/>
    </row>
    <row r="45" spans="2:9" s="11" customFormat="1" ht="14.25" customHeight="1">
      <c r="B45" s="17"/>
      <c r="C45" s="17"/>
      <c r="D45" s="19"/>
      <c r="E45" s="19"/>
      <c r="F45" s="20"/>
      <c r="G45" s="21"/>
      <c r="H45" s="21"/>
      <c r="I45" s="22"/>
    </row>
    <row r="46" spans="2:9" s="23" customFormat="1" ht="44.25" customHeight="1">
      <c r="B46" s="613" t="s">
        <v>156</v>
      </c>
      <c r="C46" s="613"/>
      <c r="D46" s="613"/>
      <c r="E46" s="613"/>
      <c r="F46" s="613"/>
      <c r="G46" s="613"/>
      <c r="H46" s="613"/>
      <c r="I46" s="613"/>
    </row>
    <row r="47" spans="2:9" s="24" customFormat="1" ht="12.75" customHeight="1">
      <c r="B47" s="613"/>
      <c r="C47" s="613"/>
      <c r="D47" s="613"/>
      <c r="E47" s="613"/>
      <c r="F47" s="613"/>
      <c r="G47" s="613"/>
      <c r="H47" s="613"/>
      <c r="I47" s="613"/>
    </row>
    <row r="48" spans="2:9" ht="14.25" customHeight="1">
      <c r="B48" s="614" t="s">
        <v>157</v>
      </c>
      <c r="C48" s="614"/>
      <c r="D48" s="614"/>
      <c r="E48" s="614"/>
      <c r="F48" s="614"/>
      <c r="G48" s="614"/>
      <c r="H48" s="614"/>
      <c r="I48" s="614"/>
    </row>
    <row r="49" spans="2:9">
      <c r="B49" s="614"/>
      <c r="C49" s="614"/>
      <c r="D49" s="614"/>
      <c r="E49" s="614"/>
      <c r="F49" s="614"/>
      <c r="G49" s="614"/>
      <c r="H49" s="614"/>
      <c r="I49" s="614"/>
    </row>
    <row r="50" spans="2:9">
      <c r="B50" s="614"/>
      <c r="C50" s="614"/>
      <c r="D50" s="614"/>
      <c r="E50" s="614"/>
      <c r="F50" s="614"/>
      <c r="G50" s="614"/>
      <c r="H50" s="614"/>
      <c r="I50" s="614"/>
    </row>
  </sheetData>
  <sheetProtection selectLockedCells="1"/>
  <mergeCells count="55">
    <mergeCell ref="B1:I1"/>
    <mergeCell ref="B2:C2"/>
    <mergeCell ref="B3:E3"/>
    <mergeCell ref="D5:E5"/>
    <mergeCell ref="G5:H5"/>
    <mergeCell ref="G7:H7"/>
    <mergeCell ref="G9:H9"/>
    <mergeCell ref="B11:I11"/>
    <mergeCell ref="B13:I13"/>
    <mergeCell ref="B15:D15"/>
    <mergeCell ref="E15:F15"/>
    <mergeCell ref="C17:F17"/>
    <mergeCell ref="G17:I17"/>
    <mergeCell ref="B18:I18"/>
    <mergeCell ref="B19:I24"/>
    <mergeCell ref="C26:H26"/>
    <mergeCell ref="B27:E27"/>
    <mergeCell ref="G27:H27"/>
    <mergeCell ref="B28:E28"/>
    <mergeCell ref="G28:H28"/>
    <mergeCell ref="B29:E29"/>
    <mergeCell ref="G29:H29"/>
    <mergeCell ref="B30:E30"/>
    <mergeCell ref="G30:H30"/>
    <mergeCell ref="B31:E31"/>
    <mergeCell ref="G31:H31"/>
    <mergeCell ref="B32:E32"/>
    <mergeCell ref="G32:H32"/>
    <mergeCell ref="B33:E33"/>
    <mergeCell ref="G33:H33"/>
    <mergeCell ref="B34:E34"/>
    <mergeCell ref="G34:H34"/>
    <mergeCell ref="B35:E35"/>
    <mergeCell ref="G35:H35"/>
    <mergeCell ref="B36:E36"/>
    <mergeCell ref="G36:H36"/>
    <mergeCell ref="B37:E37"/>
    <mergeCell ref="G37:H37"/>
    <mergeCell ref="G43:H44"/>
    <mergeCell ref="B38:E38"/>
    <mergeCell ref="G38:H38"/>
    <mergeCell ref="B39:E39"/>
    <mergeCell ref="G39:H39"/>
    <mergeCell ref="B40:E40"/>
    <mergeCell ref="G40:H40"/>
    <mergeCell ref="I43:I44"/>
    <mergeCell ref="D44:E44"/>
    <mergeCell ref="B46:I47"/>
    <mergeCell ref="B48:I50"/>
    <mergeCell ref="B41:E41"/>
    <mergeCell ref="G41:H41"/>
    <mergeCell ref="B42:E42"/>
    <mergeCell ref="G42:H42"/>
    <mergeCell ref="B43:C44"/>
    <mergeCell ref="D43:E43"/>
  </mergeCells>
  <phoneticPr fontId="2"/>
  <pageMargins left="0.55118110236220474" right="0.39370078740157483" top="0.51181102362204722" bottom="0.35433070866141736" header="0.51181102362204722" footer="0.35433070866141736"/>
  <pageSetup paperSize="9" scale="9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E49"/>
  <sheetViews>
    <sheetView zoomScaleNormal="100" workbookViewId="0">
      <selection sqref="A1:V1"/>
    </sheetView>
  </sheetViews>
  <sheetFormatPr defaultColWidth="4.625" defaultRowHeight="17.25" customHeight="1"/>
  <cols>
    <col min="1" max="2" width="3.875" style="168" customWidth="1"/>
    <col min="3" max="3" width="3.875" style="186" customWidth="1"/>
    <col min="4" max="4" width="3.875" style="168" customWidth="1"/>
    <col min="5" max="5" width="4.625" style="186" customWidth="1"/>
    <col min="6" max="19" width="4.625" style="168"/>
    <col min="20" max="21" width="3.5" style="168" customWidth="1"/>
    <col min="22" max="22" width="9" style="168" customWidth="1"/>
    <col min="23" max="16384" width="4.625" style="168"/>
  </cols>
  <sheetData>
    <row r="1" spans="1:31" ht="26.25" customHeight="1" thickTop="1">
      <c r="A1" s="689" t="s">
        <v>274</v>
      </c>
      <c r="B1" s="689"/>
      <c r="C1" s="689"/>
      <c r="D1" s="689"/>
      <c r="E1" s="689"/>
      <c r="F1" s="689"/>
      <c r="G1" s="689"/>
      <c r="H1" s="689"/>
      <c r="I1" s="689"/>
      <c r="J1" s="689"/>
      <c r="K1" s="689"/>
      <c r="L1" s="689"/>
      <c r="M1" s="689"/>
      <c r="N1" s="689"/>
      <c r="O1" s="689"/>
      <c r="P1" s="366"/>
      <c r="Q1" s="366"/>
      <c r="R1" s="366"/>
      <c r="S1" s="366"/>
      <c r="T1" s="366"/>
      <c r="U1" s="366"/>
      <c r="V1" s="366"/>
      <c r="X1" s="659" t="s">
        <v>206</v>
      </c>
      <c r="Y1" s="660"/>
      <c r="Z1" s="660"/>
      <c r="AA1" s="660"/>
      <c r="AB1" s="660"/>
      <c r="AC1" s="660"/>
      <c r="AD1" s="660"/>
      <c r="AE1" s="661"/>
    </row>
    <row r="2" spans="1:31" ht="26.25" customHeight="1">
      <c r="A2" s="169"/>
      <c r="B2" s="169"/>
      <c r="C2" s="169"/>
      <c r="D2" s="169"/>
      <c r="E2" s="170"/>
      <c r="F2" s="170"/>
      <c r="G2" s="167"/>
      <c r="H2" s="167"/>
      <c r="I2" s="167"/>
      <c r="J2" s="167"/>
      <c r="K2" s="167"/>
      <c r="L2" s="690" t="s">
        <v>84</v>
      </c>
      <c r="M2" s="690"/>
      <c r="N2" s="691"/>
      <c r="O2" s="691"/>
      <c r="P2" s="691"/>
      <c r="Q2" s="691"/>
      <c r="R2" s="691"/>
      <c r="S2" s="691"/>
      <c r="T2" s="691"/>
      <c r="U2" s="691"/>
      <c r="V2" s="691"/>
      <c r="X2" s="662"/>
      <c r="Y2" s="663"/>
      <c r="Z2" s="663"/>
      <c r="AA2" s="663"/>
      <c r="AB2" s="663"/>
      <c r="AC2" s="663"/>
      <c r="AD2" s="663"/>
      <c r="AE2" s="664"/>
    </row>
    <row r="3" spans="1:31" ht="15" customHeight="1">
      <c r="A3" s="692"/>
      <c r="B3" s="692"/>
      <c r="C3" s="692"/>
      <c r="D3" s="692"/>
      <c r="E3" s="171"/>
      <c r="F3" s="171"/>
      <c r="X3" s="662"/>
      <c r="Y3" s="663"/>
      <c r="Z3" s="663"/>
      <c r="AA3" s="663"/>
      <c r="AB3" s="663"/>
      <c r="AC3" s="663"/>
      <c r="AD3" s="663"/>
      <c r="AE3" s="664"/>
    </row>
    <row r="4" spans="1:31" ht="18.75" customHeight="1">
      <c r="A4" s="251" t="s">
        <v>164</v>
      </c>
      <c r="B4" s="252"/>
      <c r="C4" s="252"/>
      <c r="D4" s="253"/>
      <c r="E4" s="693" t="s">
        <v>85</v>
      </c>
      <c r="F4" s="693"/>
      <c r="G4" s="693"/>
      <c r="H4" s="693"/>
      <c r="I4" s="693"/>
      <c r="J4" s="693"/>
      <c r="K4" s="693"/>
      <c r="L4" s="693"/>
      <c r="M4" s="693" t="s">
        <v>86</v>
      </c>
      <c r="N4" s="693"/>
      <c r="O4" s="693" t="s">
        <v>87</v>
      </c>
      <c r="P4" s="693"/>
      <c r="Q4" s="693"/>
      <c r="R4" s="693"/>
      <c r="S4" s="693"/>
      <c r="T4" s="694" t="s">
        <v>88</v>
      </c>
      <c r="U4" s="695"/>
      <c r="V4" s="254" t="s">
        <v>165</v>
      </c>
      <c r="X4" s="662"/>
      <c r="Y4" s="663"/>
      <c r="Z4" s="663"/>
      <c r="AA4" s="663"/>
      <c r="AB4" s="663"/>
      <c r="AC4" s="663"/>
      <c r="AD4" s="663"/>
      <c r="AE4" s="664"/>
    </row>
    <row r="5" spans="1:31" ht="17.25" customHeight="1">
      <c r="A5" s="324"/>
      <c r="B5" s="173" t="s">
        <v>89</v>
      </c>
      <c r="C5" s="321"/>
      <c r="D5" s="174" t="s">
        <v>90</v>
      </c>
      <c r="E5" s="696"/>
      <c r="F5" s="697"/>
      <c r="G5" s="697"/>
      <c r="H5" s="697"/>
      <c r="I5" s="697"/>
      <c r="J5" s="697"/>
      <c r="K5" s="697"/>
      <c r="L5" s="698"/>
      <c r="M5" s="699"/>
      <c r="N5" s="699"/>
      <c r="O5" s="700"/>
      <c r="P5" s="700"/>
      <c r="Q5" s="700"/>
      <c r="R5" s="700"/>
      <c r="S5" s="700"/>
      <c r="T5" s="701"/>
      <c r="U5" s="702"/>
      <c r="V5" s="106" t="s">
        <v>184</v>
      </c>
      <c r="X5" s="662"/>
      <c r="Y5" s="663"/>
      <c r="Z5" s="663"/>
      <c r="AA5" s="663"/>
      <c r="AB5" s="663"/>
      <c r="AC5" s="663"/>
      <c r="AD5" s="663"/>
      <c r="AE5" s="664"/>
    </row>
    <row r="6" spans="1:31" ht="17.25" customHeight="1">
      <c r="A6" s="325"/>
      <c r="B6" s="175" t="s">
        <v>89</v>
      </c>
      <c r="C6" s="322"/>
      <c r="D6" s="176" t="s">
        <v>90</v>
      </c>
      <c r="E6" s="682"/>
      <c r="F6" s="683"/>
      <c r="G6" s="683"/>
      <c r="H6" s="683"/>
      <c r="I6" s="683"/>
      <c r="J6" s="683"/>
      <c r="K6" s="683"/>
      <c r="L6" s="684"/>
      <c r="M6" s="685"/>
      <c r="N6" s="685"/>
      <c r="O6" s="686"/>
      <c r="P6" s="686"/>
      <c r="Q6" s="686"/>
      <c r="R6" s="686"/>
      <c r="S6" s="686"/>
      <c r="T6" s="687"/>
      <c r="U6" s="688"/>
      <c r="V6" s="107"/>
      <c r="X6" s="662"/>
      <c r="Y6" s="663"/>
      <c r="Z6" s="663"/>
      <c r="AA6" s="663"/>
      <c r="AB6" s="663"/>
      <c r="AC6" s="663"/>
      <c r="AD6" s="663"/>
      <c r="AE6" s="664"/>
    </row>
    <row r="7" spans="1:31" ht="17.25" customHeight="1" thickBot="1">
      <c r="A7" s="325"/>
      <c r="B7" s="175" t="s">
        <v>89</v>
      </c>
      <c r="C7" s="322"/>
      <c r="D7" s="176" t="s">
        <v>90</v>
      </c>
      <c r="E7" s="682"/>
      <c r="F7" s="683"/>
      <c r="G7" s="683"/>
      <c r="H7" s="683"/>
      <c r="I7" s="683"/>
      <c r="J7" s="683"/>
      <c r="K7" s="683"/>
      <c r="L7" s="684"/>
      <c r="M7" s="685"/>
      <c r="N7" s="685"/>
      <c r="O7" s="686"/>
      <c r="P7" s="686"/>
      <c r="Q7" s="686"/>
      <c r="R7" s="686"/>
      <c r="S7" s="686"/>
      <c r="T7" s="687"/>
      <c r="U7" s="688"/>
      <c r="V7" s="107"/>
      <c r="X7" s="665"/>
      <c r="Y7" s="666"/>
      <c r="Z7" s="666"/>
      <c r="AA7" s="666"/>
      <c r="AB7" s="666"/>
      <c r="AC7" s="666"/>
      <c r="AD7" s="666"/>
      <c r="AE7" s="667"/>
    </row>
    <row r="8" spans="1:31" ht="17.25" customHeight="1" thickTop="1">
      <c r="A8" s="325"/>
      <c r="B8" s="175" t="s">
        <v>89</v>
      </c>
      <c r="C8" s="322"/>
      <c r="D8" s="176" t="s">
        <v>90</v>
      </c>
      <c r="E8" s="682"/>
      <c r="F8" s="683"/>
      <c r="G8" s="683"/>
      <c r="H8" s="683"/>
      <c r="I8" s="683"/>
      <c r="J8" s="683"/>
      <c r="K8" s="683"/>
      <c r="L8" s="684"/>
      <c r="M8" s="685"/>
      <c r="N8" s="685"/>
      <c r="O8" s="686"/>
      <c r="P8" s="686"/>
      <c r="Q8" s="686"/>
      <c r="R8" s="686"/>
      <c r="S8" s="686"/>
      <c r="T8" s="687"/>
      <c r="U8" s="688"/>
      <c r="V8" s="107"/>
    </row>
    <row r="9" spans="1:31" ht="17.25" customHeight="1">
      <c r="A9" s="325"/>
      <c r="B9" s="175" t="s">
        <v>89</v>
      </c>
      <c r="C9" s="322"/>
      <c r="D9" s="176" t="s">
        <v>90</v>
      </c>
      <c r="E9" s="682"/>
      <c r="F9" s="683"/>
      <c r="G9" s="683"/>
      <c r="H9" s="683"/>
      <c r="I9" s="683"/>
      <c r="J9" s="683"/>
      <c r="K9" s="683"/>
      <c r="L9" s="684"/>
      <c r="M9" s="685"/>
      <c r="N9" s="685"/>
      <c r="O9" s="686"/>
      <c r="P9" s="686"/>
      <c r="Q9" s="686"/>
      <c r="R9" s="686"/>
      <c r="S9" s="686"/>
      <c r="T9" s="687"/>
      <c r="U9" s="688"/>
      <c r="V9" s="107"/>
    </row>
    <row r="10" spans="1:31" ht="17.25" customHeight="1">
      <c r="A10" s="325"/>
      <c r="B10" s="175" t="s">
        <v>89</v>
      </c>
      <c r="C10" s="322"/>
      <c r="D10" s="176" t="s">
        <v>90</v>
      </c>
      <c r="E10" s="682"/>
      <c r="F10" s="683"/>
      <c r="G10" s="683"/>
      <c r="H10" s="683"/>
      <c r="I10" s="683"/>
      <c r="J10" s="683"/>
      <c r="K10" s="683"/>
      <c r="L10" s="684"/>
      <c r="M10" s="685"/>
      <c r="N10" s="685"/>
      <c r="O10" s="686"/>
      <c r="P10" s="686"/>
      <c r="Q10" s="686"/>
      <c r="R10" s="686"/>
      <c r="S10" s="686"/>
      <c r="T10" s="687"/>
      <c r="U10" s="688"/>
      <c r="V10" s="107"/>
    </row>
    <row r="11" spans="1:31" ht="17.25" customHeight="1">
      <c r="A11" s="325"/>
      <c r="B11" s="175" t="s">
        <v>89</v>
      </c>
      <c r="C11" s="322"/>
      <c r="D11" s="176" t="s">
        <v>90</v>
      </c>
      <c r="E11" s="682"/>
      <c r="F11" s="683"/>
      <c r="G11" s="683"/>
      <c r="H11" s="683"/>
      <c r="I11" s="683"/>
      <c r="J11" s="683"/>
      <c r="K11" s="683"/>
      <c r="L11" s="684"/>
      <c r="M11" s="685"/>
      <c r="N11" s="685"/>
      <c r="O11" s="686"/>
      <c r="P11" s="686"/>
      <c r="Q11" s="686"/>
      <c r="R11" s="686"/>
      <c r="S11" s="686"/>
      <c r="T11" s="687"/>
      <c r="U11" s="688"/>
      <c r="V11" s="107"/>
    </row>
    <row r="12" spans="1:31" ht="17.25" customHeight="1">
      <c r="A12" s="325"/>
      <c r="B12" s="175" t="s">
        <v>89</v>
      </c>
      <c r="C12" s="322"/>
      <c r="D12" s="176" t="s">
        <v>90</v>
      </c>
      <c r="E12" s="682"/>
      <c r="F12" s="683"/>
      <c r="G12" s="683"/>
      <c r="H12" s="683"/>
      <c r="I12" s="683"/>
      <c r="J12" s="683"/>
      <c r="K12" s="683"/>
      <c r="L12" s="684"/>
      <c r="M12" s="685"/>
      <c r="N12" s="685"/>
      <c r="O12" s="686"/>
      <c r="P12" s="686"/>
      <c r="Q12" s="686"/>
      <c r="R12" s="686"/>
      <c r="S12" s="686"/>
      <c r="T12" s="687"/>
      <c r="U12" s="688"/>
      <c r="V12" s="107"/>
    </row>
    <row r="13" spans="1:31" ht="17.25" customHeight="1">
      <c r="A13" s="325"/>
      <c r="B13" s="175" t="s">
        <v>89</v>
      </c>
      <c r="C13" s="322"/>
      <c r="D13" s="176" t="s">
        <v>90</v>
      </c>
      <c r="E13" s="682"/>
      <c r="F13" s="683"/>
      <c r="G13" s="683"/>
      <c r="H13" s="683"/>
      <c r="I13" s="683"/>
      <c r="J13" s="683"/>
      <c r="K13" s="683"/>
      <c r="L13" s="684"/>
      <c r="M13" s="685"/>
      <c r="N13" s="685"/>
      <c r="O13" s="686"/>
      <c r="P13" s="686"/>
      <c r="Q13" s="686"/>
      <c r="R13" s="686"/>
      <c r="S13" s="686"/>
      <c r="T13" s="687"/>
      <c r="U13" s="688"/>
      <c r="V13" s="107"/>
    </row>
    <row r="14" spans="1:31" ht="17.25" customHeight="1">
      <c r="A14" s="325"/>
      <c r="B14" s="175" t="s">
        <v>89</v>
      </c>
      <c r="C14" s="322"/>
      <c r="D14" s="176" t="s">
        <v>90</v>
      </c>
      <c r="E14" s="682"/>
      <c r="F14" s="683"/>
      <c r="G14" s="683"/>
      <c r="H14" s="683"/>
      <c r="I14" s="683"/>
      <c r="J14" s="683"/>
      <c r="K14" s="683"/>
      <c r="L14" s="684"/>
      <c r="M14" s="685"/>
      <c r="N14" s="685"/>
      <c r="O14" s="686"/>
      <c r="P14" s="686"/>
      <c r="Q14" s="686"/>
      <c r="R14" s="686"/>
      <c r="S14" s="686"/>
      <c r="T14" s="687"/>
      <c r="U14" s="688"/>
      <c r="V14" s="107"/>
    </row>
    <row r="15" spans="1:31" ht="17.25" customHeight="1">
      <c r="A15" s="325"/>
      <c r="B15" s="175" t="s">
        <v>89</v>
      </c>
      <c r="C15" s="322"/>
      <c r="D15" s="176" t="s">
        <v>90</v>
      </c>
      <c r="E15" s="682"/>
      <c r="F15" s="683"/>
      <c r="G15" s="683"/>
      <c r="H15" s="683"/>
      <c r="I15" s="683"/>
      <c r="J15" s="683"/>
      <c r="K15" s="683"/>
      <c r="L15" s="684"/>
      <c r="M15" s="685"/>
      <c r="N15" s="685"/>
      <c r="O15" s="686"/>
      <c r="P15" s="686"/>
      <c r="Q15" s="686"/>
      <c r="R15" s="686"/>
      <c r="S15" s="686"/>
      <c r="T15" s="687"/>
      <c r="U15" s="688"/>
      <c r="V15" s="107"/>
    </row>
    <row r="16" spans="1:31" ht="17.25" customHeight="1">
      <c r="A16" s="325"/>
      <c r="B16" s="175" t="s">
        <v>89</v>
      </c>
      <c r="C16" s="322"/>
      <c r="D16" s="176" t="s">
        <v>90</v>
      </c>
      <c r="E16" s="682"/>
      <c r="F16" s="683"/>
      <c r="G16" s="683"/>
      <c r="H16" s="683"/>
      <c r="I16" s="683"/>
      <c r="J16" s="683"/>
      <c r="K16" s="683"/>
      <c r="L16" s="684"/>
      <c r="M16" s="685"/>
      <c r="N16" s="685"/>
      <c r="O16" s="686"/>
      <c r="P16" s="686"/>
      <c r="Q16" s="686"/>
      <c r="R16" s="686"/>
      <c r="S16" s="686"/>
      <c r="T16" s="687"/>
      <c r="U16" s="688"/>
      <c r="V16" s="107"/>
    </row>
    <row r="17" spans="1:22" ht="17.25" customHeight="1">
      <c r="A17" s="325"/>
      <c r="B17" s="175" t="s">
        <v>89</v>
      </c>
      <c r="C17" s="322"/>
      <c r="D17" s="176" t="s">
        <v>90</v>
      </c>
      <c r="E17" s="682"/>
      <c r="F17" s="683"/>
      <c r="G17" s="683"/>
      <c r="H17" s="683"/>
      <c r="I17" s="683"/>
      <c r="J17" s="683"/>
      <c r="K17" s="683"/>
      <c r="L17" s="684"/>
      <c r="M17" s="685"/>
      <c r="N17" s="685"/>
      <c r="O17" s="686"/>
      <c r="P17" s="686"/>
      <c r="Q17" s="686"/>
      <c r="R17" s="686"/>
      <c r="S17" s="686"/>
      <c r="T17" s="687"/>
      <c r="U17" s="688"/>
      <c r="V17" s="107"/>
    </row>
    <row r="18" spans="1:22" ht="17.25" customHeight="1">
      <c r="A18" s="325"/>
      <c r="B18" s="175" t="s">
        <v>89</v>
      </c>
      <c r="C18" s="322"/>
      <c r="D18" s="176" t="s">
        <v>90</v>
      </c>
      <c r="E18" s="682"/>
      <c r="F18" s="683"/>
      <c r="G18" s="683"/>
      <c r="H18" s="683"/>
      <c r="I18" s="683"/>
      <c r="J18" s="683"/>
      <c r="K18" s="683"/>
      <c r="L18" s="684"/>
      <c r="M18" s="685"/>
      <c r="N18" s="685"/>
      <c r="O18" s="686"/>
      <c r="P18" s="686"/>
      <c r="Q18" s="686"/>
      <c r="R18" s="686"/>
      <c r="S18" s="686"/>
      <c r="T18" s="687"/>
      <c r="U18" s="688"/>
      <c r="V18" s="107"/>
    </row>
    <row r="19" spans="1:22" ht="17.25" customHeight="1">
      <c r="A19" s="325"/>
      <c r="B19" s="175" t="s">
        <v>89</v>
      </c>
      <c r="C19" s="322"/>
      <c r="D19" s="176" t="s">
        <v>90</v>
      </c>
      <c r="E19" s="682"/>
      <c r="F19" s="683"/>
      <c r="G19" s="683"/>
      <c r="H19" s="683"/>
      <c r="I19" s="683"/>
      <c r="J19" s="683"/>
      <c r="K19" s="683"/>
      <c r="L19" s="684"/>
      <c r="M19" s="685"/>
      <c r="N19" s="685"/>
      <c r="O19" s="686"/>
      <c r="P19" s="686"/>
      <c r="Q19" s="686"/>
      <c r="R19" s="686"/>
      <c r="S19" s="686"/>
      <c r="T19" s="687"/>
      <c r="U19" s="688"/>
      <c r="V19" s="107"/>
    </row>
    <row r="20" spans="1:22" ht="17.25" customHeight="1">
      <c r="A20" s="325"/>
      <c r="B20" s="175" t="s">
        <v>89</v>
      </c>
      <c r="C20" s="322"/>
      <c r="D20" s="176" t="s">
        <v>90</v>
      </c>
      <c r="E20" s="682"/>
      <c r="F20" s="683"/>
      <c r="G20" s="683"/>
      <c r="H20" s="683"/>
      <c r="I20" s="683"/>
      <c r="J20" s="683"/>
      <c r="K20" s="683"/>
      <c r="L20" s="684"/>
      <c r="M20" s="685"/>
      <c r="N20" s="685"/>
      <c r="O20" s="686"/>
      <c r="P20" s="686"/>
      <c r="Q20" s="686"/>
      <c r="R20" s="686"/>
      <c r="S20" s="686"/>
      <c r="T20" s="687"/>
      <c r="U20" s="688"/>
      <c r="V20" s="107"/>
    </row>
    <row r="21" spans="1:22" ht="17.25" customHeight="1">
      <c r="A21" s="325"/>
      <c r="B21" s="175" t="s">
        <v>89</v>
      </c>
      <c r="C21" s="322"/>
      <c r="D21" s="176" t="s">
        <v>90</v>
      </c>
      <c r="E21" s="682"/>
      <c r="F21" s="683"/>
      <c r="G21" s="683"/>
      <c r="H21" s="683"/>
      <c r="I21" s="683"/>
      <c r="J21" s="683"/>
      <c r="K21" s="683"/>
      <c r="L21" s="684"/>
      <c r="M21" s="685"/>
      <c r="N21" s="685"/>
      <c r="O21" s="686"/>
      <c r="P21" s="686"/>
      <c r="Q21" s="686"/>
      <c r="R21" s="686"/>
      <c r="S21" s="686"/>
      <c r="T21" s="687"/>
      <c r="U21" s="688"/>
      <c r="V21" s="107"/>
    </row>
    <row r="22" spans="1:22" ht="17.25" customHeight="1">
      <c r="A22" s="325"/>
      <c r="B22" s="175" t="s">
        <v>89</v>
      </c>
      <c r="C22" s="322"/>
      <c r="D22" s="176" t="s">
        <v>90</v>
      </c>
      <c r="E22" s="682"/>
      <c r="F22" s="683"/>
      <c r="G22" s="683"/>
      <c r="H22" s="683"/>
      <c r="I22" s="683"/>
      <c r="J22" s="683"/>
      <c r="K22" s="683"/>
      <c r="L22" s="684"/>
      <c r="M22" s="685"/>
      <c r="N22" s="685"/>
      <c r="O22" s="686"/>
      <c r="P22" s="686"/>
      <c r="Q22" s="686"/>
      <c r="R22" s="686"/>
      <c r="S22" s="686"/>
      <c r="T22" s="687"/>
      <c r="U22" s="688"/>
      <c r="V22" s="107"/>
    </row>
    <row r="23" spans="1:22" ht="17.25" customHeight="1">
      <c r="A23" s="325"/>
      <c r="B23" s="175" t="s">
        <v>89</v>
      </c>
      <c r="C23" s="322"/>
      <c r="D23" s="176" t="s">
        <v>90</v>
      </c>
      <c r="E23" s="682"/>
      <c r="F23" s="683"/>
      <c r="G23" s="683"/>
      <c r="H23" s="683"/>
      <c r="I23" s="683"/>
      <c r="J23" s="683"/>
      <c r="K23" s="683"/>
      <c r="L23" s="684"/>
      <c r="M23" s="685"/>
      <c r="N23" s="685"/>
      <c r="O23" s="686"/>
      <c r="P23" s="686"/>
      <c r="Q23" s="686"/>
      <c r="R23" s="686"/>
      <c r="S23" s="686"/>
      <c r="T23" s="687"/>
      <c r="U23" s="688"/>
      <c r="V23" s="107"/>
    </row>
    <row r="24" spans="1:22" ht="17.25" customHeight="1">
      <c r="A24" s="325"/>
      <c r="B24" s="175" t="s">
        <v>89</v>
      </c>
      <c r="C24" s="322"/>
      <c r="D24" s="176" t="s">
        <v>90</v>
      </c>
      <c r="E24" s="682"/>
      <c r="F24" s="683"/>
      <c r="G24" s="683"/>
      <c r="H24" s="683"/>
      <c r="I24" s="683"/>
      <c r="J24" s="683"/>
      <c r="K24" s="683"/>
      <c r="L24" s="684"/>
      <c r="M24" s="685"/>
      <c r="N24" s="685"/>
      <c r="O24" s="686"/>
      <c r="P24" s="686"/>
      <c r="Q24" s="686"/>
      <c r="R24" s="686"/>
      <c r="S24" s="686"/>
      <c r="T24" s="687"/>
      <c r="U24" s="688"/>
      <c r="V24" s="107"/>
    </row>
    <row r="25" spans="1:22" ht="17.25" customHeight="1">
      <c r="A25" s="325"/>
      <c r="B25" s="175" t="s">
        <v>89</v>
      </c>
      <c r="C25" s="322"/>
      <c r="D25" s="176" t="s">
        <v>90</v>
      </c>
      <c r="E25" s="682"/>
      <c r="F25" s="683"/>
      <c r="G25" s="683"/>
      <c r="H25" s="683"/>
      <c r="I25" s="683"/>
      <c r="J25" s="683"/>
      <c r="K25" s="683"/>
      <c r="L25" s="684"/>
      <c r="M25" s="685"/>
      <c r="N25" s="685"/>
      <c r="O25" s="686"/>
      <c r="P25" s="686"/>
      <c r="Q25" s="686"/>
      <c r="R25" s="686"/>
      <c r="S25" s="686"/>
      <c r="T25" s="687"/>
      <c r="U25" s="688"/>
      <c r="V25" s="107"/>
    </row>
    <row r="26" spans="1:22" ht="17.25" customHeight="1">
      <c r="A26" s="325"/>
      <c r="B26" s="175" t="s">
        <v>89</v>
      </c>
      <c r="C26" s="322"/>
      <c r="D26" s="176" t="s">
        <v>90</v>
      </c>
      <c r="E26" s="682"/>
      <c r="F26" s="683"/>
      <c r="G26" s="683"/>
      <c r="H26" s="683"/>
      <c r="I26" s="683"/>
      <c r="J26" s="683"/>
      <c r="K26" s="683"/>
      <c r="L26" s="684"/>
      <c r="M26" s="685"/>
      <c r="N26" s="685"/>
      <c r="O26" s="686"/>
      <c r="P26" s="686"/>
      <c r="Q26" s="686"/>
      <c r="R26" s="686"/>
      <c r="S26" s="686"/>
      <c r="T26" s="687"/>
      <c r="U26" s="688"/>
      <c r="V26" s="107"/>
    </row>
    <row r="27" spans="1:22" ht="17.25" customHeight="1">
      <c r="A27" s="325"/>
      <c r="B27" s="175" t="s">
        <v>89</v>
      </c>
      <c r="C27" s="322"/>
      <c r="D27" s="176" t="s">
        <v>90</v>
      </c>
      <c r="E27" s="682"/>
      <c r="F27" s="683"/>
      <c r="G27" s="683"/>
      <c r="H27" s="683"/>
      <c r="I27" s="683"/>
      <c r="J27" s="683"/>
      <c r="K27" s="683"/>
      <c r="L27" s="684"/>
      <c r="M27" s="685"/>
      <c r="N27" s="685"/>
      <c r="O27" s="686"/>
      <c r="P27" s="686"/>
      <c r="Q27" s="686"/>
      <c r="R27" s="686"/>
      <c r="S27" s="686"/>
      <c r="T27" s="687"/>
      <c r="U27" s="688"/>
      <c r="V27" s="107"/>
    </row>
    <row r="28" spans="1:22" ht="17.25" customHeight="1">
      <c r="A28" s="325"/>
      <c r="B28" s="175" t="s">
        <v>89</v>
      </c>
      <c r="C28" s="322"/>
      <c r="D28" s="176" t="s">
        <v>90</v>
      </c>
      <c r="E28" s="682"/>
      <c r="F28" s="683"/>
      <c r="G28" s="683"/>
      <c r="H28" s="683"/>
      <c r="I28" s="683"/>
      <c r="J28" s="683"/>
      <c r="K28" s="683"/>
      <c r="L28" s="684"/>
      <c r="M28" s="685"/>
      <c r="N28" s="685"/>
      <c r="O28" s="686"/>
      <c r="P28" s="686"/>
      <c r="Q28" s="686"/>
      <c r="R28" s="686"/>
      <c r="S28" s="686"/>
      <c r="T28" s="687"/>
      <c r="U28" s="688"/>
      <c r="V28" s="107"/>
    </row>
    <row r="29" spans="1:22" ht="17.25" customHeight="1">
      <c r="A29" s="325"/>
      <c r="B29" s="175" t="s">
        <v>89</v>
      </c>
      <c r="C29" s="322"/>
      <c r="D29" s="176" t="s">
        <v>90</v>
      </c>
      <c r="E29" s="682"/>
      <c r="F29" s="683"/>
      <c r="G29" s="683"/>
      <c r="H29" s="683"/>
      <c r="I29" s="683"/>
      <c r="J29" s="683"/>
      <c r="K29" s="683"/>
      <c r="L29" s="684"/>
      <c r="M29" s="685"/>
      <c r="N29" s="685"/>
      <c r="O29" s="686"/>
      <c r="P29" s="686"/>
      <c r="Q29" s="686"/>
      <c r="R29" s="686"/>
      <c r="S29" s="686"/>
      <c r="T29" s="687"/>
      <c r="U29" s="688"/>
      <c r="V29" s="107"/>
    </row>
    <row r="30" spans="1:22" ht="17.25" customHeight="1">
      <c r="A30" s="325"/>
      <c r="B30" s="175" t="s">
        <v>89</v>
      </c>
      <c r="C30" s="322"/>
      <c r="D30" s="176" t="s">
        <v>90</v>
      </c>
      <c r="E30" s="682"/>
      <c r="F30" s="683"/>
      <c r="G30" s="683"/>
      <c r="H30" s="683"/>
      <c r="I30" s="683"/>
      <c r="J30" s="683"/>
      <c r="K30" s="683"/>
      <c r="L30" s="684"/>
      <c r="M30" s="685"/>
      <c r="N30" s="685"/>
      <c r="O30" s="686"/>
      <c r="P30" s="686"/>
      <c r="Q30" s="686"/>
      <c r="R30" s="686"/>
      <c r="S30" s="686"/>
      <c r="T30" s="687"/>
      <c r="U30" s="688"/>
      <c r="V30" s="107"/>
    </row>
    <row r="31" spans="1:22" ht="17.25" customHeight="1">
      <c r="A31" s="325"/>
      <c r="B31" s="175" t="s">
        <v>89</v>
      </c>
      <c r="C31" s="322"/>
      <c r="D31" s="176" t="s">
        <v>90</v>
      </c>
      <c r="E31" s="682"/>
      <c r="F31" s="683"/>
      <c r="G31" s="683"/>
      <c r="H31" s="683"/>
      <c r="I31" s="683"/>
      <c r="J31" s="683"/>
      <c r="K31" s="683"/>
      <c r="L31" s="684"/>
      <c r="M31" s="685"/>
      <c r="N31" s="685"/>
      <c r="O31" s="686"/>
      <c r="P31" s="686"/>
      <c r="Q31" s="686"/>
      <c r="R31" s="686"/>
      <c r="S31" s="686"/>
      <c r="T31" s="687"/>
      <c r="U31" s="688"/>
      <c r="V31" s="107"/>
    </row>
    <row r="32" spans="1:22" ht="17.25" customHeight="1">
      <c r="A32" s="325"/>
      <c r="B32" s="175" t="s">
        <v>89</v>
      </c>
      <c r="C32" s="322"/>
      <c r="D32" s="176" t="s">
        <v>90</v>
      </c>
      <c r="E32" s="682"/>
      <c r="F32" s="683"/>
      <c r="G32" s="683"/>
      <c r="H32" s="683"/>
      <c r="I32" s="683"/>
      <c r="J32" s="683"/>
      <c r="K32" s="683"/>
      <c r="L32" s="684"/>
      <c r="M32" s="685"/>
      <c r="N32" s="685"/>
      <c r="O32" s="686"/>
      <c r="P32" s="686"/>
      <c r="Q32" s="686"/>
      <c r="R32" s="686"/>
      <c r="S32" s="686"/>
      <c r="T32" s="687"/>
      <c r="U32" s="688"/>
      <c r="V32" s="107"/>
    </row>
    <row r="33" spans="1:22" ht="17.25" customHeight="1">
      <c r="A33" s="325"/>
      <c r="B33" s="175" t="s">
        <v>89</v>
      </c>
      <c r="C33" s="322"/>
      <c r="D33" s="176" t="s">
        <v>90</v>
      </c>
      <c r="E33" s="682"/>
      <c r="F33" s="683"/>
      <c r="G33" s="683"/>
      <c r="H33" s="683"/>
      <c r="I33" s="683"/>
      <c r="J33" s="683"/>
      <c r="K33" s="683"/>
      <c r="L33" s="684"/>
      <c r="M33" s="685"/>
      <c r="N33" s="685"/>
      <c r="O33" s="686"/>
      <c r="P33" s="686"/>
      <c r="Q33" s="686"/>
      <c r="R33" s="686"/>
      <c r="S33" s="686"/>
      <c r="T33" s="687"/>
      <c r="U33" s="688"/>
      <c r="V33" s="107"/>
    </row>
    <row r="34" spans="1:22" ht="17.25" customHeight="1">
      <c r="A34" s="325"/>
      <c r="B34" s="175" t="s">
        <v>89</v>
      </c>
      <c r="C34" s="322"/>
      <c r="D34" s="176" t="s">
        <v>90</v>
      </c>
      <c r="E34" s="682"/>
      <c r="F34" s="683"/>
      <c r="G34" s="683"/>
      <c r="H34" s="683"/>
      <c r="I34" s="683"/>
      <c r="J34" s="683"/>
      <c r="K34" s="683"/>
      <c r="L34" s="684"/>
      <c r="M34" s="685"/>
      <c r="N34" s="685"/>
      <c r="O34" s="686"/>
      <c r="P34" s="686"/>
      <c r="Q34" s="686"/>
      <c r="R34" s="686"/>
      <c r="S34" s="686"/>
      <c r="T34" s="687"/>
      <c r="U34" s="688"/>
      <c r="V34" s="107"/>
    </row>
    <row r="35" spans="1:22" ht="17.25" customHeight="1">
      <c r="A35" s="325"/>
      <c r="B35" s="175" t="s">
        <v>89</v>
      </c>
      <c r="C35" s="322"/>
      <c r="D35" s="176" t="s">
        <v>90</v>
      </c>
      <c r="E35" s="682"/>
      <c r="F35" s="683"/>
      <c r="G35" s="683"/>
      <c r="H35" s="683"/>
      <c r="I35" s="683"/>
      <c r="J35" s="683"/>
      <c r="K35" s="683"/>
      <c r="L35" s="684"/>
      <c r="M35" s="685"/>
      <c r="N35" s="685"/>
      <c r="O35" s="686"/>
      <c r="P35" s="686"/>
      <c r="Q35" s="686"/>
      <c r="R35" s="686"/>
      <c r="S35" s="686"/>
      <c r="T35" s="687"/>
      <c r="U35" s="688"/>
      <c r="V35" s="107"/>
    </row>
    <row r="36" spans="1:22" ht="17.25" customHeight="1">
      <c r="A36" s="325"/>
      <c r="B36" s="175" t="s">
        <v>89</v>
      </c>
      <c r="C36" s="322"/>
      <c r="D36" s="176" t="s">
        <v>90</v>
      </c>
      <c r="E36" s="682"/>
      <c r="F36" s="683"/>
      <c r="G36" s="683"/>
      <c r="H36" s="683"/>
      <c r="I36" s="683"/>
      <c r="J36" s="683"/>
      <c r="K36" s="683"/>
      <c r="L36" s="684"/>
      <c r="M36" s="685"/>
      <c r="N36" s="685"/>
      <c r="O36" s="686"/>
      <c r="P36" s="686"/>
      <c r="Q36" s="686"/>
      <c r="R36" s="686"/>
      <c r="S36" s="686"/>
      <c r="T36" s="687"/>
      <c r="U36" s="688"/>
      <c r="V36" s="107"/>
    </row>
    <row r="37" spans="1:22" ht="17.25" customHeight="1">
      <c r="A37" s="325"/>
      <c r="B37" s="175" t="s">
        <v>89</v>
      </c>
      <c r="C37" s="322"/>
      <c r="D37" s="176" t="s">
        <v>90</v>
      </c>
      <c r="E37" s="682"/>
      <c r="F37" s="683"/>
      <c r="G37" s="683"/>
      <c r="H37" s="683"/>
      <c r="I37" s="683"/>
      <c r="J37" s="683"/>
      <c r="K37" s="683"/>
      <c r="L37" s="684"/>
      <c r="M37" s="685"/>
      <c r="N37" s="685"/>
      <c r="O37" s="686"/>
      <c r="P37" s="686"/>
      <c r="Q37" s="686"/>
      <c r="R37" s="686"/>
      <c r="S37" s="686"/>
      <c r="T37" s="687"/>
      <c r="U37" s="688"/>
      <c r="V37" s="107"/>
    </row>
    <row r="38" spans="1:22" ht="17.25" customHeight="1">
      <c r="A38" s="325"/>
      <c r="B38" s="175" t="s">
        <v>89</v>
      </c>
      <c r="C38" s="322"/>
      <c r="D38" s="176" t="s">
        <v>90</v>
      </c>
      <c r="E38" s="682"/>
      <c r="F38" s="683"/>
      <c r="G38" s="683"/>
      <c r="H38" s="683"/>
      <c r="I38" s="683"/>
      <c r="J38" s="683"/>
      <c r="K38" s="683"/>
      <c r="L38" s="684"/>
      <c r="M38" s="685"/>
      <c r="N38" s="685"/>
      <c r="O38" s="686"/>
      <c r="P38" s="686"/>
      <c r="Q38" s="686"/>
      <c r="R38" s="686"/>
      <c r="S38" s="686"/>
      <c r="T38" s="687"/>
      <c r="U38" s="688"/>
      <c r="V38" s="107"/>
    </row>
    <row r="39" spans="1:22" ht="17.25" customHeight="1">
      <c r="A39" s="325"/>
      <c r="B39" s="175" t="s">
        <v>89</v>
      </c>
      <c r="C39" s="322"/>
      <c r="D39" s="176" t="s">
        <v>90</v>
      </c>
      <c r="E39" s="682"/>
      <c r="F39" s="683"/>
      <c r="G39" s="683"/>
      <c r="H39" s="683"/>
      <c r="I39" s="683"/>
      <c r="J39" s="683"/>
      <c r="K39" s="683"/>
      <c r="L39" s="684"/>
      <c r="M39" s="685"/>
      <c r="N39" s="685"/>
      <c r="O39" s="686"/>
      <c r="P39" s="686"/>
      <c r="Q39" s="686"/>
      <c r="R39" s="686"/>
      <c r="S39" s="686"/>
      <c r="T39" s="687"/>
      <c r="U39" s="688"/>
      <c r="V39" s="107"/>
    </row>
    <row r="40" spans="1:22" ht="17.25" hidden="1" customHeight="1">
      <c r="A40" s="109"/>
      <c r="B40" s="175" t="s">
        <v>89</v>
      </c>
      <c r="C40" s="111"/>
      <c r="D40" s="176" t="s">
        <v>90</v>
      </c>
      <c r="E40" s="675"/>
      <c r="F40" s="676"/>
      <c r="G40" s="676"/>
      <c r="H40" s="676"/>
      <c r="I40" s="676"/>
      <c r="J40" s="676"/>
      <c r="K40" s="676"/>
      <c r="L40" s="677"/>
      <c r="M40" s="678"/>
      <c r="N40" s="678"/>
      <c r="O40" s="679"/>
      <c r="P40" s="679"/>
      <c r="Q40" s="679"/>
      <c r="R40" s="679"/>
      <c r="S40" s="679"/>
      <c r="T40" s="680"/>
      <c r="U40" s="681"/>
      <c r="V40" s="107"/>
    </row>
    <row r="41" spans="1:22" ht="17.25" hidden="1" customHeight="1">
      <c r="A41" s="109"/>
      <c r="B41" s="175" t="s">
        <v>89</v>
      </c>
      <c r="C41" s="111"/>
      <c r="D41" s="176" t="s">
        <v>90</v>
      </c>
      <c r="E41" s="675"/>
      <c r="F41" s="676"/>
      <c r="G41" s="676"/>
      <c r="H41" s="676"/>
      <c r="I41" s="676"/>
      <c r="J41" s="676"/>
      <c r="K41" s="676"/>
      <c r="L41" s="677"/>
      <c r="M41" s="678"/>
      <c r="N41" s="678"/>
      <c r="O41" s="679"/>
      <c r="P41" s="679"/>
      <c r="Q41" s="679"/>
      <c r="R41" s="679"/>
      <c r="S41" s="679"/>
      <c r="T41" s="680"/>
      <c r="U41" s="681"/>
      <c r="V41" s="107"/>
    </row>
    <row r="42" spans="1:22" ht="17.25" hidden="1" customHeight="1">
      <c r="A42" s="109"/>
      <c r="B42" s="175" t="s">
        <v>89</v>
      </c>
      <c r="C42" s="111"/>
      <c r="D42" s="176" t="s">
        <v>90</v>
      </c>
      <c r="E42" s="675"/>
      <c r="F42" s="676"/>
      <c r="G42" s="676"/>
      <c r="H42" s="676"/>
      <c r="I42" s="676"/>
      <c r="J42" s="676"/>
      <c r="K42" s="676"/>
      <c r="L42" s="677"/>
      <c r="M42" s="678"/>
      <c r="N42" s="678"/>
      <c r="O42" s="679"/>
      <c r="P42" s="679"/>
      <c r="Q42" s="679"/>
      <c r="R42" s="679"/>
      <c r="S42" s="679"/>
      <c r="T42" s="680"/>
      <c r="U42" s="681"/>
      <c r="V42" s="107"/>
    </row>
    <row r="43" spans="1:22" ht="17.25" hidden="1" customHeight="1">
      <c r="A43" s="109"/>
      <c r="B43" s="175" t="s">
        <v>89</v>
      </c>
      <c r="C43" s="111"/>
      <c r="D43" s="176" t="s">
        <v>90</v>
      </c>
      <c r="E43" s="675"/>
      <c r="F43" s="676"/>
      <c r="G43" s="676"/>
      <c r="H43" s="676"/>
      <c r="I43" s="676"/>
      <c r="J43" s="676"/>
      <c r="K43" s="676"/>
      <c r="L43" s="677"/>
      <c r="M43" s="678"/>
      <c r="N43" s="678"/>
      <c r="O43" s="679"/>
      <c r="P43" s="679"/>
      <c r="Q43" s="679"/>
      <c r="R43" s="679"/>
      <c r="S43" s="679"/>
      <c r="T43" s="680"/>
      <c r="U43" s="681"/>
      <c r="V43" s="107"/>
    </row>
    <row r="44" spans="1:22" ht="17.25" hidden="1" customHeight="1">
      <c r="A44" s="109"/>
      <c r="B44" s="175" t="s">
        <v>89</v>
      </c>
      <c r="C44" s="111"/>
      <c r="D44" s="176" t="s">
        <v>90</v>
      </c>
      <c r="E44" s="675"/>
      <c r="F44" s="676"/>
      <c r="G44" s="676"/>
      <c r="H44" s="676"/>
      <c r="I44" s="676"/>
      <c r="J44" s="676"/>
      <c r="K44" s="676"/>
      <c r="L44" s="677"/>
      <c r="M44" s="678"/>
      <c r="N44" s="678"/>
      <c r="O44" s="679"/>
      <c r="P44" s="679"/>
      <c r="Q44" s="679"/>
      <c r="R44" s="679"/>
      <c r="S44" s="679"/>
      <c r="T44" s="680"/>
      <c r="U44" s="681"/>
      <c r="V44" s="107"/>
    </row>
    <row r="45" spans="1:22" ht="17.25" hidden="1" customHeight="1">
      <c r="A45" s="110"/>
      <c r="B45" s="177" t="s">
        <v>89</v>
      </c>
      <c r="C45" s="112"/>
      <c r="D45" s="178" t="s">
        <v>90</v>
      </c>
      <c r="E45" s="668"/>
      <c r="F45" s="669"/>
      <c r="G45" s="669"/>
      <c r="H45" s="669"/>
      <c r="I45" s="669"/>
      <c r="J45" s="669"/>
      <c r="K45" s="669"/>
      <c r="L45" s="670"/>
      <c r="M45" s="671"/>
      <c r="N45" s="671"/>
      <c r="O45" s="672"/>
      <c r="P45" s="672"/>
      <c r="Q45" s="672"/>
      <c r="R45" s="672"/>
      <c r="S45" s="672"/>
      <c r="T45" s="673"/>
      <c r="U45" s="674"/>
      <c r="V45" s="108"/>
    </row>
    <row r="46" spans="1:22" ht="17.25" customHeight="1">
      <c r="A46" s="179"/>
      <c r="B46" s="180"/>
      <c r="C46" s="180"/>
      <c r="D46" s="180"/>
      <c r="E46" s="171"/>
      <c r="F46" s="171"/>
      <c r="G46" s="171"/>
      <c r="H46" s="171"/>
      <c r="I46" s="171"/>
      <c r="J46" s="171"/>
      <c r="K46" s="171"/>
      <c r="L46" s="171"/>
      <c r="M46" s="171"/>
      <c r="N46" s="171"/>
      <c r="O46" s="181"/>
      <c r="P46" s="181"/>
      <c r="Q46" s="181"/>
      <c r="R46" s="181"/>
      <c r="S46" s="181"/>
      <c r="T46" s="181"/>
      <c r="U46" s="181"/>
      <c r="V46" s="181"/>
    </row>
    <row r="47" spans="1:22" s="182" customFormat="1" ht="17.25" customHeight="1">
      <c r="A47" s="286" t="s">
        <v>237</v>
      </c>
      <c r="B47" s="287"/>
      <c r="C47" s="288"/>
      <c r="D47" s="287"/>
      <c r="E47" s="288"/>
      <c r="F47" s="287"/>
      <c r="G47" s="287"/>
      <c r="H47" s="287"/>
      <c r="I47" s="287"/>
      <c r="J47" s="287"/>
      <c r="K47" s="287"/>
      <c r="L47" s="287"/>
      <c r="M47" s="287"/>
    </row>
    <row r="48" spans="1:22" ht="17.25" customHeight="1">
      <c r="A48" s="289" t="s">
        <v>91</v>
      </c>
      <c r="B48" s="290"/>
      <c r="C48" s="291"/>
      <c r="D48" s="290"/>
      <c r="E48" s="292"/>
      <c r="F48" s="293"/>
      <c r="G48" s="293"/>
      <c r="H48" s="293"/>
      <c r="I48" s="293"/>
      <c r="J48" s="293"/>
      <c r="K48" s="293"/>
      <c r="L48" s="293"/>
      <c r="M48" s="293"/>
    </row>
    <row r="49" spans="1:4" ht="17.25" customHeight="1">
      <c r="A49" s="183"/>
      <c r="B49" s="184"/>
      <c r="C49" s="185"/>
      <c r="D49" s="184"/>
    </row>
  </sheetData>
  <sheetProtection insertRows="0" deleteRows="0"/>
  <autoFilter ref="A4:V45">
    <filterColumn colId="4" showButton="0"/>
    <filterColumn colId="5" showButton="0"/>
    <filterColumn colId="6" showButton="0"/>
    <filterColumn colId="7" showButton="0"/>
    <filterColumn colId="8" showButton="0"/>
    <filterColumn colId="9" showButton="0"/>
    <filterColumn colId="10" showButton="0"/>
    <filterColumn colId="12" showButton="0"/>
    <filterColumn colId="14" showButton="0"/>
    <filterColumn colId="15" showButton="0"/>
    <filterColumn colId="16" showButton="0"/>
    <filterColumn colId="17" showButton="0"/>
    <filterColumn colId="19" showButton="0"/>
  </autoFilter>
  <mergeCells count="173">
    <mergeCell ref="A1:O1"/>
    <mergeCell ref="L2:M2"/>
    <mergeCell ref="N2:V2"/>
    <mergeCell ref="A3:D3"/>
    <mergeCell ref="E4:L4"/>
    <mergeCell ref="M4:N4"/>
    <mergeCell ref="O4:S4"/>
    <mergeCell ref="T4:U4"/>
    <mergeCell ref="E5:L5"/>
    <mergeCell ref="M5:N5"/>
    <mergeCell ref="O5:S5"/>
    <mergeCell ref="T5:U5"/>
    <mergeCell ref="E6:L6"/>
    <mergeCell ref="M6:N6"/>
    <mergeCell ref="O6:S6"/>
    <mergeCell ref="T6:U6"/>
    <mergeCell ref="E7:L7"/>
    <mergeCell ref="M7:N7"/>
    <mergeCell ref="O7:S7"/>
    <mergeCell ref="T7:U7"/>
    <mergeCell ref="E8:L8"/>
    <mergeCell ref="M8:N8"/>
    <mergeCell ref="O8:S8"/>
    <mergeCell ref="T8:U8"/>
    <mergeCell ref="E9:L9"/>
    <mergeCell ref="M9:N9"/>
    <mergeCell ref="O9:S9"/>
    <mergeCell ref="T9:U9"/>
    <mergeCell ref="E10:L10"/>
    <mergeCell ref="M10:N10"/>
    <mergeCell ref="O10:S10"/>
    <mergeCell ref="T10:U10"/>
    <mergeCell ref="E11:L11"/>
    <mergeCell ref="M11:N11"/>
    <mergeCell ref="O11:S11"/>
    <mergeCell ref="T11:U11"/>
    <mergeCell ref="E12:L12"/>
    <mergeCell ref="M12:N12"/>
    <mergeCell ref="O12:S12"/>
    <mergeCell ref="T12:U12"/>
    <mergeCell ref="E13:L13"/>
    <mergeCell ref="M13:N13"/>
    <mergeCell ref="O13:S13"/>
    <mergeCell ref="T13:U13"/>
    <mergeCell ref="E14:L14"/>
    <mergeCell ref="M14:N14"/>
    <mergeCell ref="O14:S14"/>
    <mergeCell ref="T14:U14"/>
    <mergeCell ref="E15:L15"/>
    <mergeCell ref="M15:N15"/>
    <mergeCell ref="O15:S15"/>
    <mergeCell ref="T15:U15"/>
    <mergeCell ref="E16:L16"/>
    <mergeCell ref="M16:N16"/>
    <mergeCell ref="O16:S16"/>
    <mergeCell ref="T16:U16"/>
    <mergeCell ref="E17:L17"/>
    <mergeCell ref="M17:N17"/>
    <mergeCell ref="O17:S17"/>
    <mergeCell ref="T17:U17"/>
    <mergeCell ref="E18:L18"/>
    <mergeCell ref="M18:N18"/>
    <mergeCell ref="O18:S18"/>
    <mergeCell ref="T18:U18"/>
    <mergeCell ref="E19:L19"/>
    <mergeCell ref="M19:N19"/>
    <mergeCell ref="O19:S19"/>
    <mergeCell ref="T19:U19"/>
    <mergeCell ref="E20:L20"/>
    <mergeCell ref="M20:N20"/>
    <mergeCell ref="O20:S20"/>
    <mergeCell ref="T20:U20"/>
    <mergeCell ref="E21:L21"/>
    <mergeCell ref="M21:N21"/>
    <mergeCell ref="O21:S21"/>
    <mergeCell ref="T21:U21"/>
    <mergeCell ref="E22:L22"/>
    <mergeCell ref="M22:N22"/>
    <mergeCell ref="O22:S22"/>
    <mergeCell ref="T22:U22"/>
    <mergeCell ref="E23:L23"/>
    <mergeCell ref="M23:N23"/>
    <mergeCell ref="O23:S23"/>
    <mergeCell ref="T23:U23"/>
    <mergeCell ref="E24:L24"/>
    <mergeCell ref="M24:N24"/>
    <mergeCell ref="O24:S24"/>
    <mergeCell ref="T24:U24"/>
    <mergeCell ref="E25:L25"/>
    <mergeCell ref="M25:N25"/>
    <mergeCell ref="O25:S25"/>
    <mergeCell ref="T25:U25"/>
    <mergeCell ref="E26:L26"/>
    <mergeCell ref="M26:N26"/>
    <mergeCell ref="O26:S26"/>
    <mergeCell ref="T26:U26"/>
    <mergeCell ref="E27:L27"/>
    <mergeCell ref="M27:N27"/>
    <mergeCell ref="O27:S27"/>
    <mergeCell ref="T27:U27"/>
    <mergeCell ref="E28:L28"/>
    <mergeCell ref="M28:N28"/>
    <mergeCell ref="O28:S28"/>
    <mergeCell ref="T28:U28"/>
    <mergeCell ref="E29:L29"/>
    <mergeCell ref="M29:N29"/>
    <mergeCell ref="O29:S29"/>
    <mergeCell ref="T29:U29"/>
    <mergeCell ref="E30:L30"/>
    <mergeCell ref="M30:N30"/>
    <mergeCell ref="O30:S30"/>
    <mergeCell ref="T30:U30"/>
    <mergeCell ref="E31:L31"/>
    <mergeCell ref="M31:N31"/>
    <mergeCell ref="O31:S31"/>
    <mergeCell ref="T31:U31"/>
    <mergeCell ref="E32:L32"/>
    <mergeCell ref="M32:N32"/>
    <mergeCell ref="O32:S32"/>
    <mergeCell ref="T32:U32"/>
    <mergeCell ref="E33:L33"/>
    <mergeCell ref="M33:N33"/>
    <mergeCell ref="O33:S33"/>
    <mergeCell ref="T33:U33"/>
    <mergeCell ref="E34:L34"/>
    <mergeCell ref="M34:N34"/>
    <mergeCell ref="O34:S34"/>
    <mergeCell ref="T34:U34"/>
    <mergeCell ref="E35:L35"/>
    <mergeCell ref="M35:N35"/>
    <mergeCell ref="O35:S35"/>
    <mergeCell ref="T35:U35"/>
    <mergeCell ref="T39:U39"/>
    <mergeCell ref="E40:L40"/>
    <mergeCell ref="M40:N40"/>
    <mergeCell ref="O40:S40"/>
    <mergeCell ref="T40:U40"/>
    <mergeCell ref="E36:L36"/>
    <mergeCell ref="M36:N36"/>
    <mergeCell ref="O36:S36"/>
    <mergeCell ref="T36:U36"/>
    <mergeCell ref="E37:L37"/>
    <mergeCell ref="M37:N37"/>
    <mergeCell ref="O37:S37"/>
    <mergeCell ref="T37:U37"/>
    <mergeCell ref="E38:L38"/>
    <mergeCell ref="M38:N38"/>
    <mergeCell ref="O38:S38"/>
    <mergeCell ref="T38:U38"/>
    <mergeCell ref="X1:AE7"/>
    <mergeCell ref="E45:L45"/>
    <mergeCell ref="M45:N45"/>
    <mergeCell ref="O45:S45"/>
    <mergeCell ref="T45:U45"/>
    <mergeCell ref="E43:L43"/>
    <mergeCell ref="M43:N43"/>
    <mergeCell ref="O43:S43"/>
    <mergeCell ref="T43:U43"/>
    <mergeCell ref="E44:L44"/>
    <mergeCell ref="M44:N44"/>
    <mergeCell ref="O44:S44"/>
    <mergeCell ref="T44:U44"/>
    <mergeCell ref="E41:L41"/>
    <mergeCell ref="M41:N41"/>
    <mergeCell ref="O41:S41"/>
    <mergeCell ref="T41:U41"/>
    <mergeCell ref="E42:L42"/>
    <mergeCell ref="M42:N42"/>
    <mergeCell ref="O42:S42"/>
    <mergeCell ref="T42:U42"/>
    <mergeCell ref="E39:L39"/>
    <mergeCell ref="M39:N39"/>
    <mergeCell ref="O39:S39"/>
  </mergeCells>
  <phoneticPr fontId="2"/>
  <dataValidations count="7">
    <dataValidation type="list" allowBlank="1" showInputMessage="1" showErrorMessage="1" sqref="V5:V45">
      <formula1>"　,該当"</formula1>
    </dataValidation>
    <dataValidation imeMode="hiragana" allowBlank="1" showInputMessage="1" showErrorMessage="1" sqref="C47:C65536 E47:E65536"/>
    <dataValidation imeMode="halfAlpha" allowBlank="1" showInputMessage="1" showErrorMessage="1" sqref="A1:A3 E4 A48:A49 B47:B49 E5:L46 F47:F65536 A50:B65536"/>
    <dataValidation type="list" imeMode="halfAlpha" allowBlank="1" showInputMessage="1" showErrorMessage="1" sqref="N2 E2:E3">
      <formula1>"平塚卓球協会,平塚市野球協会,平塚市ソフトテニス協会,平塚自転車協会,平塚市陸上競技協会,平塚柔道協会,平塚バレーボール協会,平塚山岳協会,平塚市剣道連盟,平塚射撃協会,平塚水泳協会,平塚市空手道連盟,平塚バスケットボール協会,平塚市ソフトボール協会,平塚スキー協会,平塚市体操協会,平塚市テニス協会,平塚市バドミントン協会,平塚市サッカー協会,平塚市弓道協会,平塚市ボウリング協会,平塚なぎなた協会,平塚市ヨット協会,平塚ゲートボール協会,平塚市ゴルフ協会,平塚市太極拳協会,平塚市ラグビーフットボール協会"</formula1>
    </dataValidation>
    <dataValidation type="list" allowBlank="1" showInputMessage="1" showErrorMessage="1" sqref="C5:C46">
      <formula1>"1,2,3,4,5,6,7,8,9,10,11,12,13,14,15,16,17,18,19,20,21,22,23,24,25,26,27,28,29,30,31"</formula1>
    </dataValidation>
    <dataValidation type="list" allowBlank="1" showInputMessage="1" showErrorMessage="1" sqref="A5:A46">
      <formula1>"1,2,3,4,5,6,7,8,9,10,11,12"</formula1>
    </dataValidation>
    <dataValidation type="list" allowBlank="1" showInputMessage="1" showErrorMessage="1" sqref="M5:N46">
      <formula1>"主催,主管,派遣A,派遣B,協力,後援"</formula1>
    </dataValidation>
  </dataValidations>
  <printOptions horizontalCentered="1"/>
  <pageMargins left="0.19685039370078741" right="0.19685039370078741" top="0.39370078740157483" bottom="0.39370078740157483"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E36"/>
  <sheetViews>
    <sheetView workbookViewId="0">
      <selection activeCell="B27" sqref="B27"/>
    </sheetView>
  </sheetViews>
  <sheetFormatPr defaultRowHeight="13.5"/>
  <cols>
    <col min="2" max="2" width="77.375" customWidth="1"/>
    <col min="3" max="3" width="4" customWidth="1"/>
    <col min="4" max="4" width="5.25" customWidth="1"/>
    <col min="5" max="5" width="5.5" customWidth="1"/>
  </cols>
  <sheetData>
    <row r="1" spans="1:4">
      <c r="A1" s="337"/>
      <c r="B1" s="337"/>
      <c r="C1" s="337"/>
      <c r="D1" s="337"/>
    </row>
    <row r="2" spans="1:4" ht="27" customHeight="1">
      <c r="A2" s="338" t="s">
        <v>281</v>
      </c>
      <c r="B2" s="337"/>
      <c r="C2" s="337"/>
      <c r="D2" s="337"/>
    </row>
    <row r="3" spans="1:4">
      <c r="A3" s="337"/>
      <c r="B3" s="337"/>
      <c r="C3" s="337"/>
      <c r="D3" s="337"/>
    </row>
    <row r="4" spans="1:4">
      <c r="A4" s="337"/>
      <c r="B4" s="337"/>
      <c r="C4" s="337"/>
      <c r="D4" s="337"/>
    </row>
    <row r="5" spans="1:4">
      <c r="A5" s="337"/>
      <c r="B5" s="337"/>
      <c r="C5" s="337"/>
      <c r="D5" s="337"/>
    </row>
    <row r="6" spans="1:4">
      <c r="A6" s="337"/>
      <c r="B6" s="337"/>
      <c r="C6" s="337"/>
      <c r="D6" s="337"/>
    </row>
    <row r="7" spans="1:4">
      <c r="A7" s="337"/>
      <c r="B7" s="337"/>
      <c r="C7" s="337"/>
      <c r="D7" s="337"/>
    </row>
    <row r="8" spans="1:4">
      <c r="A8" s="337"/>
      <c r="B8" s="337"/>
      <c r="C8" s="337"/>
      <c r="D8" s="337"/>
    </row>
    <row r="9" spans="1:4">
      <c r="A9" s="337"/>
      <c r="B9" s="337"/>
      <c r="C9" s="337"/>
      <c r="D9" s="337"/>
    </row>
    <row r="10" spans="1:4">
      <c r="A10" s="337"/>
      <c r="B10" s="337"/>
      <c r="C10" s="337"/>
      <c r="D10" s="337"/>
    </row>
    <row r="11" spans="1:4">
      <c r="A11" s="337"/>
      <c r="B11" s="337"/>
      <c r="C11" s="337"/>
      <c r="D11" s="337"/>
    </row>
    <row r="12" spans="1:4">
      <c r="A12" s="337"/>
      <c r="B12" s="337"/>
      <c r="C12" s="337"/>
      <c r="D12" s="337"/>
    </row>
    <row r="13" spans="1:4">
      <c r="A13" s="337"/>
      <c r="B13" s="337"/>
      <c r="C13" s="337"/>
      <c r="D13" s="337"/>
    </row>
    <row r="14" spans="1:4">
      <c r="A14" s="337"/>
      <c r="B14" s="337"/>
      <c r="C14" s="337"/>
      <c r="D14" s="337"/>
    </row>
    <row r="15" spans="1:4">
      <c r="A15" s="337"/>
      <c r="B15" s="337"/>
      <c r="C15" s="337"/>
      <c r="D15" s="337"/>
    </row>
    <row r="16" spans="1:4">
      <c r="A16" s="337"/>
      <c r="B16" s="337"/>
      <c r="C16" s="337"/>
      <c r="D16" s="337"/>
    </row>
    <row r="17" spans="1:5">
      <c r="A17" s="337"/>
      <c r="B17" s="337"/>
      <c r="C17" s="337"/>
      <c r="D17" s="337"/>
    </row>
    <row r="18" spans="1:5">
      <c r="A18" s="337"/>
      <c r="B18" s="337"/>
      <c r="C18" s="337"/>
      <c r="D18" s="337"/>
    </row>
    <row r="19" spans="1:5">
      <c r="A19" s="337"/>
      <c r="B19" s="337"/>
      <c r="C19" s="337"/>
      <c r="D19" s="337"/>
    </row>
    <row r="20" spans="1:5">
      <c r="A20" s="337"/>
      <c r="B20" s="337"/>
      <c r="C20" s="337"/>
      <c r="D20" s="337"/>
    </row>
    <row r="21" spans="1:5">
      <c r="A21" s="337"/>
      <c r="B21" s="337"/>
      <c r="C21" s="337"/>
      <c r="D21" s="337"/>
    </row>
    <row r="22" spans="1:5">
      <c r="A22" s="337"/>
      <c r="B22" s="337"/>
      <c r="C22" s="337"/>
      <c r="D22" s="337"/>
    </row>
    <row r="23" spans="1:5" ht="26.25" customHeight="1">
      <c r="A23" s="337"/>
      <c r="B23" s="336" t="s">
        <v>307</v>
      </c>
      <c r="C23" s="337"/>
      <c r="D23" s="337"/>
    </row>
    <row r="24" spans="1:5" ht="26.25" customHeight="1">
      <c r="A24" s="339"/>
      <c r="B24" s="340" t="s">
        <v>282</v>
      </c>
      <c r="C24" s="337"/>
      <c r="D24" s="337"/>
    </row>
    <row r="25" spans="1:5" ht="26.25" customHeight="1">
      <c r="A25" s="339"/>
      <c r="B25" s="340" t="s">
        <v>283</v>
      </c>
      <c r="C25" s="337"/>
      <c r="D25" s="337"/>
    </row>
    <row r="26" spans="1:5" ht="26.25" customHeight="1">
      <c r="A26" s="339"/>
      <c r="B26" s="340" t="s">
        <v>284</v>
      </c>
      <c r="C26" s="337"/>
      <c r="D26" s="337"/>
    </row>
    <row r="27" spans="1:5" ht="26.25" customHeight="1">
      <c r="A27" s="339" t="s">
        <v>303</v>
      </c>
      <c r="B27" s="335"/>
      <c r="C27" s="337"/>
      <c r="D27" s="339" t="s">
        <v>304</v>
      </c>
      <c r="E27" s="337"/>
    </row>
    <row r="28" spans="1:5" ht="26.25" customHeight="1">
      <c r="A28" s="339" t="s">
        <v>303</v>
      </c>
      <c r="B28" s="335"/>
      <c r="C28" s="337"/>
      <c r="D28" s="339" t="s">
        <v>304</v>
      </c>
      <c r="E28" s="337"/>
    </row>
    <row r="29" spans="1:5" ht="26.25" customHeight="1">
      <c r="A29" s="339" t="s">
        <v>303</v>
      </c>
      <c r="B29" s="335"/>
      <c r="C29" s="337"/>
      <c r="D29" s="339" t="s">
        <v>304</v>
      </c>
      <c r="E29" s="337"/>
    </row>
    <row r="30" spans="1:5" ht="26.25" customHeight="1">
      <c r="A30" s="339" t="s">
        <v>303</v>
      </c>
      <c r="B30" s="335"/>
      <c r="C30" s="337"/>
      <c r="D30" s="339" t="s">
        <v>305</v>
      </c>
      <c r="E30" s="337"/>
    </row>
    <row r="31" spans="1:5" ht="26.25" customHeight="1">
      <c r="A31" s="339" t="s">
        <v>303</v>
      </c>
      <c r="B31" s="335"/>
      <c r="C31" s="337"/>
      <c r="D31" s="339" t="s">
        <v>306</v>
      </c>
      <c r="E31" s="337"/>
    </row>
    <row r="32" spans="1:5" ht="26.25" customHeight="1">
      <c r="A32" s="339" t="s">
        <v>303</v>
      </c>
      <c r="B32" s="335"/>
      <c r="C32" s="337"/>
      <c r="D32" s="339" t="s">
        <v>305</v>
      </c>
      <c r="E32" s="337"/>
    </row>
    <row r="33" spans="1:5" ht="25.5" customHeight="1">
      <c r="A33" s="339" t="s">
        <v>303</v>
      </c>
      <c r="B33" s="335"/>
      <c r="C33" s="337"/>
      <c r="D33" s="339" t="s">
        <v>306</v>
      </c>
      <c r="E33" s="337"/>
    </row>
    <row r="34" spans="1:5" ht="25.5" customHeight="1">
      <c r="A34" s="339" t="s">
        <v>303</v>
      </c>
      <c r="B34" s="335"/>
      <c r="C34" s="337"/>
      <c r="D34" s="339" t="s">
        <v>306</v>
      </c>
      <c r="E34" s="337"/>
    </row>
    <row r="35" spans="1:5" ht="25.5" customHeight="1">
      <c r="A35" s="339" t="s">
        <v>303</v>
      </c>
      <c r="B35" s="335"/>
      <c r="C35" s="337"/>
      <c r="D35" s="339" t="s">
        <v>306</v>
      </c>
      <c r="E35" s="337"/>
    </row>
    <row r="36" spans="1:5">
      <c r="A36" s="337"/>
      <c r="B36" s="337"/>
      <c r="C36" s="337"/>
      <c r="D36" s="337"/>
      <c r="E36" s="337"/>
    </row>
  </sheetData>
  <phoneticPr fontId="2"/>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L49"/>
  <sheetViews>
    <sheetView zoomScaleNormal="100" workbookViewId="0">
      <pane xSplit="1" ySplit="4" topLeftCell="B5" activePane="bottomRight" state="frozen"/>
      <selection pane="topRight" activeCell="B1" sqref="B1"/>
      <selection pane="bottomLeft" activeCell="A5" sqref="A5"/>
      <selection pane="bottomRight" activeCell="W7" sqref="W7"/>
    </sheetView>
  </sheetViews>
  <sheetFormatPr defaultColWidth="4.625" defaultRowHeight="17.25" customHeight="1"/>
  <cols>
    <col min="1" max="1" width="3.375" style="168" customWidth="1"/>
    <col min="2" max="3" width="3.875" style="168" customWidth="1"/>
    <col min="4" max="4" width="3.875" style="186" customWidth="1"/>
    <col min="5" max="5" width="3.875" style="168" customWidth="1"/>
    <col min="6" max="6" width="4.625" style="186" customWidth="1"/>
    <col min="7" max="13" width="4.625" style="168"/>
    <col min="14" max="15" width="3.625" style="168" customWidth="1"/>
    <col min="16" max="20" width="4.625" style="168"/>
    <col min="21" max="22" width="3.5" style="168" customWidth="1"/>
    <col min="23" max="23" width="7.625" style="168" customWidth="1"/>
    <col min="24" max="24" width="4.625" style="168"/>
    <col min="25" max="26" width="7.75" style="168" bestFit="1" customWidth="1"/>
    <col min="27" max="16384" width="4.625" style="168"/>
  </cols>
  <sheetData>
    <row r="1" spans="1:38" ht="26.25" customHeight="1" thickTop="1">
      <c r="A1" s="722" t="s">
        <v>308</v>
      </c>
      <c r="B1" s="722"/>
      <c r="C1" s="722"/>
      <c r="D1" s="722"/>
      <c r="E1" s="722"/>
      <c r="F1" s="722"/>
      <c r="G1" s="722"/>
      <c r="H1" s="722"/>
      <c r="I1" s="722"/>
      <c r="J1" s="722"/>
      <c r="K1" s="722"/>
      <c r="L1" s="722"/>
      <c r="M1" s="722"/>
      <c r="N1" s="722"/>
      <c r="O1" s="722"/>
      <c r="P1" s="722"/>
      <c r="Q1" s="364"/>
      <c r="R1" s="364"/>
      <c r="S1" s="364"/>
      <c r="T1" s="364"/>
      <c r="U1" s="364"/>
      <c r="V1" s="364"/>
      <c r="W1" s="364"/>
      <c r="X1" s="365"/>
      <c r="Y1" s="703" t="s">
        <v>262</v>
      </c>
      <c r="Z1" s="704"/>
      <c r="AA1" s="704"/>
      <c r="AB1" s="704"/>
      <c r="AC1" s="704"/>
      <c r="AD1" s="704"/>
      <c r="AE1" s="704"/>
      <c r="AF1" s="705"/>
    </row>
    <row r="2" spans="1:38" ht="26.25" customHeight="1">
      <c r="B2" s="169"/>
      <c r="C2" s="169"/>
      <c r="D2" s="169"/>
      <c r="E2" s="169"/>
      <c r="F2" s="170"/>
      <c r="G2" s="170"/>
      <c r="H2" s="167"/>
      <c r="I2" s="167"/>
      <c r="J2" s="167"/>
      <c r="K2" s="167"/>
      <c r="L2" s="167"/>
      <c r="M2" s="690" t="s">
        <v>84</v>
      </c>
      <c r="N2" s="690"/>
      <c r="O2" s="691"/>
      <c r="P2" s="691"/>
      <c r="Q2" s="691"/>
      <c r="R2" s="691"/>
      <c r="S2" s="691"/>
      <c r="T2" s="691"/>
      <c r="U2" s="691"/>
      <c r="V2" s="691"/>
      <c r="W2" s="691"/>
      <c r="Y2" s="706"/>
      <c r="Z2" s="707"/>
      <c r="AA2" s="707"/>
      <c r="AB2" s="707"/>
      <c r="AC2" s="707"/>
      <c r="AD2" s="707"/>
      <c r="AE2" s="707"/>
      <c r="AF2" s="708"/>
    </row>
    <row r="3" spans="1:38" ht="15" customHeight="1">
      <c r="B3" s="692"/>
      <c r="C3" s="692"/>
      <c r="D3" s="692"/>
      <c r="E3" s="692"/>
      <c r="F3" s="171"/>
      <c r="G3" s="171"/>
      <c r="Y3" s="706"/>
      <c r="Z3" s="707"/>
      <c r="AA3" s="707"/>
      <c r="AB3" s="707"/>
      <c r="AC3" s="707"/>
      <c r="AD3" s="707"/>
      <c r="AE3" s="707"/>
      <c r="AF3" s="708"/>
    </row>
    <row r="4" spans="1:38" ht="18.75" customHeight="1">
      <c r="A4" s="254" t="s">
        <v>230</v>
      </c>
      <c r="B4" s="251" t="s">
        <v>164</v>
      </c>
      <c r="C4" s="252"/>
      <c r="D4" s="252"/>
      <c r="E4" s="253"/>
      <c r="F4" s="693" t="s">
        <v>85</v>
      </c>
      <c r="G4" s="693"/>
      <c r="H4" s="693"/>
      <c r="I4" s="693"/>
      <c r="J4" s="693"/>
      <c r="K4" s="693"/>
      <c r="L4" s="693"/>
      <c r="M4" s="693"/>
      <c r="N4" s="693" t="s">
        <v>86</v>
      </c>
      <c r="O4" s="693"/>
      <c r="P4" s="693" t="s">
        <v>87</v>
      </c>
      <c r="Q4" s="693"/>
      <c r="R4" s="693"/>
      <c r="S4" s="693"/>
      <c r="T4" s="693"/>
      <c r="U4" s="694" t="s">
        <v>88</v>
      </c>
      <c r="V4" s="695"/>
      <c r="W4" s="172" t="s">
        <v>165</v>
      </c>
      <c r="Y4" s="706"/>
      <c r="Z4" s="707"/>
      <c r="AA4" s="707"/>
      <c r="AB4" s="707"/>
      <c r="AC4" s="707"/>
      <c r="AD4" s="707"/>
      <c r="AE4" s="707"/>
      <c r="AF4" s="708"/>
    </row>
    <row r="5" spans="1:38" ht="17.25" customHeight="1">
      <c r="A5" s="227" t="str">
        <f>IF(W5=$Y$10,COUNTIF($W$5:W5,$Y$10),"")</f>
        <v/>
      </c>
      <c r="B5" s="324"/>
      <c r="C5" s="173" t="s">
        <v>89</v>
      </c>
      <c r="D5" s="321"/>
      <c r="E5" s="174" t="s">
        <v>90</v>
      </c>
      <c r="F5" s="723"/>
      <c r="G5" s="724"/>
      <c r="H5" s="724"/>
      <c r="I5" s="724"/>
      <c r="J5" s="724"/>
      <c r="K5" s="724"/>
      <c r="L5" s="724"/>
      <c r="M5" s="725"/>
      <c r="N5" s="699"/>
      <c r="O5" s="699"/>
      <c r="P5" s="700"/>
      <c r="Q5" s="700"/>
      <c r="R5" s="700"/>
      <c r="S5" s="700"/>
      <c r="T5" s="700"/>
      <c r="U5" s="701"/>
      <c r="V5" s="702"/>
      <c r="W5" s="106" t="s">
        <v>184</v>
      </c>
      <c r="Y5" s="706"/>
      <c r="Z5" s="707"/>
      <c r="AA5" s="707"/>
      <c r="AB5" s="707"/>
      <c r="AC5" s="707"/>
      <c r="AD5" s="707"/>
      <c r="AE5" s="707"/>
      <c r="AF5" s="708"/>
    </row>
    <row r="6" spans="1:38" ht="17.25" customHeight="1">
      <c r="A6" s="229" t="str">
        <f>IF(W6=$Y$10,COUNTIF($W$5:W6,$Y$10),"")</f>
        <v/>
      </c>
      <c r="B6" s="325"/>
      <c r="C6" s="175" t="s">
        <v>89</v>
      </c>
      <c r="D6" s="322"/>
      <c r="E6" s="176" t="s">
        <v>90</v>
      </c>
      <c r="F6" s="715"/>
      <c r="G6" s="716"/>
      <c r="H6" s="716"/>
      <c r="I6" s="716"/>
      <c r="J6" s="716"/>
      <c r="K6" s="716"/>
      <c r="L6" s="716"/>
      <c r="M6" s="717"/>
      <c r="N6" s="685"/>
      <c r="O6" s="685"/>
      <c r="P6" s="686"/>
      <c r="Q6" s="686"/>
      <c r="R6" s="686"/>
      <c r="S6" s="686"/>
      <c r="T6" s="686"/>
      <c r="U6" s="687"/>
      <c r="V6" s="688"/>
      <c r="W6" s="107"/>
      <c r="Y6" s="706"/>
      <c r="Z6" s="707"/>
      <c r="AA6" s="707"/>
      <c r="AB6" s="707"/>
      <c r="AC6" s="707"/>
      <c r="AD6" s="707"/>
      <c r="AE6" s="707"/>
      <c r="AF6" s="708"/>
    </row>
    <row r="7" spans="1:38" ht="17.25" customHeight="1" thickBot="1">
      <c r="A7" s="229" t="str">
        <f>IF(W7=$Y$10,COUNTIF($W$5:W7,$Y$10),"")</f>
        <v/>
      </c>
      <c r="B7" s="325"/>
      <c r="C7" s="175" t="s">
        <v>89</v>
      </c>
      <c r="D7" s="322"/>
      <c r="E7" s="176" t="s">
        <v>90</v>
      </c>
      <c r="F7" s="715"/>
      <c r="G7" s="716"/>
      <c r="H7" s="716"/>
      <c r="I7" s="716"/>
      <c r="J7" s="716"/>
      <c r="K7" s="716"/>
      <c r="L7" s="716"/>
      <c r="M7" s="717"/>
      <c r="N7" s="685"/>
      <c r="O7" s="685"/>
      <c r="P7" s="686"/>
      <c r="Q7" s="686"/>
      <c r="R7" s="686"/>
      <c r="S7" s="686"/>
      <c r="T7" s="686"/>
      <c r="U7" s="687"/>
      <c r="V7" s="688"/>
      <c r="W7" s="107"/>
      <c r="Y7" s="709"/>
      <c r="Z7" s="710"/>
      <c r="AA7" s="710"/>
      <c r="AB7" s="710"/>
      <c r="AC7" s="710"/>
      <c r="AD7" s="710"/>
      <c r="AE7" s="710"/>
      <c r="AF7" s="711"/>
    </row>
    <row r="8" spans="1:38" ht="17.25" customHeight="1" thickTop="1">
      <c r="A8" s="229" t="str">
        <f>IF(W8=$Y$10,COUNTIF($W$5:W8,$Y$10),"")</f>
        <v/>
      </c>
      <c r="B8" s="325"/>
      <c r="C8" s="175" t="s">
        <v>89</v>
      </c>
      <c r="D8" s="322"/>
      <c r="E8" s="176" t="s">
        <v>90</v>
      </c>
      <c r="F8" s="715"/>
      <c r="G8" s="716"/>
      <c r="H8" s="716"/>
      <c r="I8" s="716"/>
      <c r="J8" s="716"/>
      <c r="K8" s="716"/>
      <c r="L8" s="716"/>
      <c r="M8" s="717"/>
      <c r="N8" s="685"/>
      <c r="O8" s="685"/>
      <c r="P8" s="686"/>
      <c r="Q8" s="686"/>
      <c r="R8" s="686"/>
      <c r="S8" s="686"/>
      <c r="T8" s="686"/>
      <c r="U8" s="687"/>
      <c r="V8" s="688"/>
      <c r="W8" s="107"/>
    </row>
    <row r="9" spans="1:38" ht="17.25" customHeight="1">
      <c r="A9" s="229" t="str">
        <f>IF(W9=$Y$10,COUNTIF($W$5:W9,$Y$10),"")</f>
        <v/>
      </c>
      <c r="B9" s="325"/>
      <c r="C9" s="175" t="s">
        <v>89</v>
      </c>
      <c r="D9" s="322"/>
      <c r="E9" s="176" t="s">
        <v>90</v>
      </c>
      <c r="F9" s="715"/>
      <c r="G9" s="716"/>
      <c r="H9" s="716"/>
      <c r="I9" s="716"/>
      <c r="J9" s="716"/>
      <c r="K9" s="716"/>
      <c r="L9" s="716"/>
      <c r="M9" s="717"/>
      <c r="N9" s="685"/>
      <c r="O9" s="685"/>
      <c r="P9" s="686"/>
      <c r="Q9" s="686"/>
      <c r="R9" s="686"/>
      <c r="S9" s="686"/>
      <c r="T9" s="686"/>
      <c r="U9" s="687"/>
      <c r="V9" s="688"/>
      <c r="W9" s="107"/>
      <c r="Y9" s="223" t="s">
        <v>165</v>
      </c>
      <c r="Z9" s="224"/>
      <c r="AA9" s="224"/>
      <c r="AB9" s="224"/>
    </row>
    <row r="10" spans="1:38" ht="17.25" customHeight="1">
      <c r="A10" s="229" t="str">
        <f>IF(W10=$Y$10,COUNTIF($W$5:W10,$Y$10),"")</f>
        <v/>
      </c>
      <c r="B10" s="325"/>
      <c r="C10" s="175" t="s">
        <v>89</v>
      </c>
      <c r="D10" s="322"/>
      <c r="E10" s="176" t="s">
        <v>90</v>
      </c>
      <c r="F10" s="715"/>
      <c r="G10" s="716"/>
      <c r="H10" s="716"/>
      <c r="I10" s="716"/>
      <c r="J10" s="716"/>
      <c r="K10" s="716"/>
      <c r="L10" s="716"/>
      <c r="M10" s="717"/>
      <c r="N10" s="685"/>
      <c r="O10" s="685"/>
      <c r="P10" s="686"/>
      <c r="Q10" s="686"/>
      <c r="R10" s="686"/>
      <c r="S10" s="686"/>
      <c r="T10" s="686"/>
      <c r="U10" s="687"/>
      <c r="V10" s="688"/>
      <c r="W10" s="107"/>
      <c r="Y10" s="225" t="s">
        <v>229</v>
      </c>
      <c r="Z10" s="286" t="s">
        <v>237</v>
      </c>
      <c r="AA10" s="287"/>
      <c r="AB10" s="288"/>
      <c r="AC10" s="287"/>
      <c r="AD10" s="288"/>
      <c r="AE10" s="287"/>
      <c r="AF10" s="287"/>
      <c r="AG10" s="287"/>
      <c r="AH10" s="287"/>
      <c r="AI10" s="287"/>
      <c r="AJ10" s="287"/>
      <c r="AK10" s="287"/>
      <c r="AL10" s="287"/>
    </row>
    <row r="11" spans="1:38" ht="17.25" customHeight="1">
      <c r="A11" s="229" t="str">
        <f>IF(W11=$Y$10,COUNTIF($W$5:W11,$Y$10),"")</f>
        <v/>
      </c>
      <c r="B11" s="325"/>
      <c r="C11" s="175" t="s">
        <v>89</v>
      </c>
      <c r="D11" s="322"/>
      <c r="E11" s="176" t="s">
        <v>90</v>
      </c>
      <c r="F11" s="715"/>
      <c r="G11" s="716"/>
      <c r="H11" s="716"/>
      <c r="I11" s="716"/>
      <c r="J11" s="716"/>
      <c r="K11" s="716"/>
      <c r="L11" s="716"/>
      <c r="M11" s="717"/>
      <c r="N11" s="685"/>
      <c r="O11" s="685"/>
      <c r="P11" s="686"/>
      <c r="Q11" s="686"/>
      <c r="R11" s="686"/>
      <c r="S11" s="686"/>
      <c r="T11" s="686"/>
      <c r="U11" s="687"/>
      <c r="V11" s="688"/>
      <c r="W11" s="107"/>
      <c r="Y11" s="224"/>
      <c r="Z11" s="289" t="s">
        <v>91</v>
      </c>
      <c r="AA11" s="290"/>
      <c r="AB11" s="291"/>
      <c r="AC11" s="290"/>
      <c r="AD11" s="292"/>
      <c r="AE11" s="293"/>
      <c r="AF11" s="293"/>
      <c r="AG11" s="293"/>
      <c r="AH11" s="293"/>
      <c r="AI11" s="293"/>
      <c r="AJ11" s="293"/>
      <c r="AK11" s="293"/>
      <c r="AL11" s="293"/>
    </row>
    <row r="12" spans="1:38" ht="17.25" customHeight="1">
      <c r="A12" s="229" t="str">
        <f>IF(W12=$Y$10,COUNTIF($W$5:W12,$Y$10),"")</f>
        <v/>
      </c>
      <c r="B12" s="325"/>
      <c r="C12" s="175" t="s">
        <v>89</v>
      </c>
      <c r="D12" s="322"/>
      <c r="E12" s="176" t="s">
        <v>90</v>
      </c>
      <c r="F12" s="715"/>
      <c r="G12" s="716"/>
      <c r="H12" s="716"/>
      <c r="I12" s="716"/>
      <c r="J12" s="716"/>
      <c r="K12" s="716"/>
      <c r="L12" s="716"/>
      <c r="M12" s="717"/>
      <c r="N12" s="685"/>
      <c r="O12" s="685"/>
      <c r="P12" s="686"/>
      <c r="Q12" s="686"/>
      <c r="R12" s="686"/>
      <c r="S12" s="686"/>
      <c r="T12" s="686"/>
      <c r="U12" s="687"/>
      <c r="V12" s="688"/>
      <c r="W12" s="107"/>
      <c r="Y12" s="226" t="s">
        <v>231</v>
      </c>
      <c r="Z12" s="223" t="s">
        <v>85</v>
      </c>
      <c r="AA12" s="223"/>
      <c r="AB12" s="224"/>
    </row>
    <row r="13" spans="1:38" ht="17.25" customHeight="1">
      <c r="A13" s="229" t="str">
        <f>IF(W13=$Y$10,COUNTIF($W$5:W13,$Y$10),"")</f>
        <v/>
      </c>
      <c r="B13" s="325"/>
      <c r="C13" s="175" t="s">
        <v>89</v>
      </c>
      <c r="D13" s="322"/>
      <c r="E13" s="176" t="s">
        <v>90</v>
      </c>
      <c r="F13" s="715"/>
      <c r="G13" s="716"/>
      <c r="H13" s="716"/>
      <c r="I13" s="716"/>
      <c r="J13" s="716"/>
      <c r="K13" s="716"/>
      <c r="L13" s="716"/>
      <c r="M13" s="717"/>
      <c r="N13" s="685"/>
      <c r="O13" s="685"/>
      <c r="P13" s="686"/>
      <c r="Q13" s="686"/>
      <c r="R13" s="686"/>
      <c r="S13" s="686"/>
      <c r="T13" s="686"/>
      <c r="U13" s="687"/>
      <c r="V13" s="688"/>
      <c r="W13" s="107"/>
      <c r="Y13" s="225">
        <v>1</v>
      </c>
      <c r="Z13" s="224" t="str">
        <f>IFERROR(VLOOKUP(Y13,A4:W45,6,FALSE),"")</f>
        <v/>
      </c>
      <c r="AA13" s="224"/>
      <c r="AB13" s="224"/>
    </row>
    <row r="14" spans="1:38" ht="17.25" customHeight="1">
      <c r="A14" s="229" t="str">
        <f>IF(W14=$Y$10,COUNTIF($W$5:W14,$Y$10),"")</f>
        <v/>
      </c>
      <c r="B14" s="325"/>
      <c r="C14" s="175" t="s">
        <v>89</v>
      </c>
      <c r="D14" s="322"/>
      <c r="E14" s="176" t="s">
        <v>90</v>
      </c>
      <c r="F14" s="715"/>
      <c r="G14" s="716"/>
      <c r="H14" s="716"/>
      <c r="I14" s="716"/>
      <c r="J14" s="716"/>
      <c r="K14" s="716"/>
      <c r="L14" s="716"/>
      <c r="M14" s="717"/>
      <c r="N14" s="685"/>
      <c r="O14" s="685"/>
      <c r="P14" s="686"/>
      <c r="Q14" s="686"/>
      <c r="R14" s="686"/>
      <c r="S14" s="686"/>
      <c r="T14" s="686"/>
      <c r="U14" s="687"/>
      <c r="V14" s="688"/>
      <c r="W14" s="107"/>
      <c r="Y14" s="225">
        <v>2</v>
      </c>
      <c r="Z14" s="224" t="str">
        <f>IFERROR(VLOOKUP(Y14,A4:W45,6,FALSE),"")</f>
        <v/>
      </c>
      <c r="AA14" s="224"/>
      <c r="AB14" s="224"/>
    </row>
    <row r="15" spans="1:38" ht="17.25" customHeight="1">
      <c r="A15" s="229" t="str">
        <f>IF(W15=$Y$10,COUNTIF($W$5:W15,$Y$10),"")</f>
        <v/>
      </c>
      <c r="B15" s="325"/>
      <c r="C15" s="175" t="s">
        <v>89</v>
      </c>
      <c r="D15" s="322"/>
      <c r="E15" s="176" t="s">
        <v>90</v>
      </c>
      <c r="F15" s="715"/>
      <c r="G15" s="716"/>
      <c r="H15" s="716"/>
      <c r="I15" s="716"/>
      <c r="J15" s="716"/>
      <c r="K15" s="716"/>
      <c r="L15" s="716"/>
      <c r="M15" s="717"/>
      <c r="N15" s="685"/>
      <c r="O15" s="685"/>
      <c r="P15" s="686"/>
      <c r="Q15" s="686"/>
      <c r="R15" s="686"/>
      <c r="S15" s="686"/>
      <c r="T15" s="686"/>
      <c r="U15" s="687"/>
      <c r="V15" s="688"/>
      <c r="W15" s="107"/>
      <c r="Y15" s="225">
        <v>3</v>
      </c>
      <c r="Z15" s="224" t="str">
        <f>IFERROR(VLOOKUP(Y15,A4:W45,6,FALSE),"")</f>
        <v/>
      </c>
      <c r="AA15" s="224"/>
      <c r="AB15" s="224"/>
    </row>
    <row r="16" spans="1:38" ht="17.25" customHeight="1">
      <c r="A16" s="229" t="str">
        <f>IF(W16=$Y$10,COUNTIF($W$5:W16,$Y$10),"")</f>
        <v/>
      </c>
      <c r="B16" s="325"/>
      <c r="C16" s="175" t="s">
        <v>89</v>
      </c>
      <c r="D16" s="322"/>
      <c r="E16" s="176" t="s">
        <v>90</v>
      </c>
      <c r="F16" s="715"/>
      <c r="G16" s="716"/>
      <c r="H16" s="716"/>
      <c r="I16" s="716"/>
      <c r="J16" s="716"/>
      <c r="K16" s="716"/>
      <c r="L16" s="716"/>
      <c r="M16" s="717"/>
      <c r="N16" s="685"/>
      <c r="O16" s="685"/>
      <c r="P16" s="686"/>
      <c r="Q16" s="686"/>
      <c r="R16" s="686"/>
      <c r="S16" s="686"/>
      <c r="T16" s="686"/>
      <c r="U16" s="687"/>
      <c r="V16" s="688"/>
      <c r="W16" s="107"/>
      <c r="Y16" s="225">
        <v>4</v>
      </c>
      <c r="Z16" s="224" t="str">
        <f>IFERROR(VLOOKUP(Y16,A4:W45,6,FALSE),"")</f>
        <v/>
      </c>
      <c r="AA16" s="224"/>
      <c r="AB16" s="224"/>
    </row>
    <row r="17" spans="1:28" ht="17.25" customHeight="1">
      <c r="A17" s="229" t="str">
        <f>IF(W17=$Y$10,COUNTIF($W$5:W17,$Y$10),"")</f>
        <v/>
      </c>
      <c r="B17" s="325"/>
      <c r="C17" s="175" t="s">
        <v>89</v>
      </c>
      <c r="D17" s="322"/>
      <c r="E17" s="176" t="s">
        <v>90</v>
      </c>
      <c r="F17" s="715"/>
      <c r="G17" s="716"/>
      <c r="H17" s="716"/>
      <c r="I17" s="716"/>
      <c r="J17" s="716"/>
      <c r="K17" s="716"/>
      <c r="L17" s="716"/>
      <c r="M17" s="717"/>
      <c r="N17" s="685"/>
      <c r="O17" s="685"/>
      <c r="P17" s="686"/>
      <c r="Q17" s="686"/>
      <c r="R17" s="686"/>
      <c r="S17" s="686"/>
      <c r="T17" s="686"/>
      <c r="U17" s="687"/>
      <c r="V17" s="688"/>
      <c r="W17" s="107"/>
      <c r="Y17" s="225">
        <v>5</v>
      </c>
      <c r="Z17" s="224" t="str">
        <f>IFERROR(VLOOKUP(Y17,A4:W45,6,FALSE),"")</f>
        <v/>
      </c>
      <c r="AA17" s="224"/>
      <c r="AB17" s="224"/>
    </row>
    <row r="18" spans="1:28" ht="17.25" customHeight="1">
      <c r="A18" s="229" t="str">
        <f>IF(W18=$Y$10,COUNTIF($W$5:W18,$Y$10),"")</f>
        <v/>
      </c>
      <c r="B18" s="325"/>
      <c r="C18" s="175" t="s">
        <v>89</v>
      </c>
      <c r="D18" s="322"/>
      <c r="E18" s="176" t="s">
        <v>90</v>
      </c>
      <c r="F18" s="715"/>
      <c r="G18" s="716"/>
      <c r="H18" s="716"/>
      <c r="I18" s="716"/>
      <c r="J18" s="716"/>
      <c r="K18" s="716"/>
      <c r="L18" s="716"/>
      <c r="M18" s="717"/>
      <c r="N18" s="685"/>
      <c r="O18" s="685"/>
      <c r="P18" s="686"/>
      <c r="Q18" s="686"/>
      <c r="R18" s="686"/>
      <c r="S18" s="686"/>
      <c r="T18" s="686"/>
      <c r="U18" s="687"/>
      <c r="V18" s="688"/>
      <c r="W18" s="107"/>
      <c r="Y18" s="225">
        <v>6</v>
      </c>
      <c r="Z18" s="224" t="str">
        <f>IFERROR(VLOOKUP(Y18,A4:W45,6,FALSE),"")</f>
        <v/>
      </c>
      <c r="AA18" s="224"/>
      <c r="AB18" s="224"/>
    </row>
    <row r="19" spans="1:28" ht="17.25" customHeight="1">
      <c r="A19" s="229" t="str">
        <f>IF(W19=$Y$10,COUNTIF($W$5:W19,$Y$10),"")</f>
        <v/>
      </c>
      <c r="B19" s="325"/>
      <c r="C19" s="175" t="s">
        <v>89</v>
      </c>
      <c r="D19" s="322"/>
      <c r="E19" s="176" t="s">
        <v>90</v>
      </c>
      <c r="F19" s="715"/>
      <c r="G19" s="716"/>
      <c r="H19" s="716"/>
      <c r="I19" s="716"/>
      <c r="J19" s="716"/>
      <c r="K19" s="716"/>
      <c r="L19" s="716"/>
      <c r="M19" s="717"/>
      <c r="N19" s="685"/>
      <c r="O19" s="685"/>
      <c r="P19" s="686"/>
      <c r="Q19" s="686"/>
      <c r="R19" s="686"/>
      <c r="S19" s="686"/>
      <c r="T19" s="686"/>
      <c r="U19" s="687"/>
      <c r="V19" s="688"/>
      <c r="W19" s="107"/>
      <c r="Y19" s="225">
        <v>7</v>
      </c>
      <c r="Z19" s="224" t="str">
        <f>IFERROR(VLOOKUP(Y19,A4:W45,6,FALSE),"")</f>
        <v/>
      </c>
      <c r="AA19" s="224"/>
      <c r="AB19" s="224"/>
    </row>
    <row r="20" spans="1:28" ht="17.25" customHeight="1">
      <c r="A20" s="229" t="str">
        <f>IF(W20=$Y$10,COUNTIF($W$5:W20,$Y$10),"")</f>
        <v/>
      </c>
      <c r="B20" s="325"/>
      <c r="C20" s="175" t="s">
        <v>89</v>
      </c>
      <c r="D20" s="322"/>
      <c r="E20" s="176" t="s">
        <v>90</v>
      </c>
      <c r="F20" s="715"/>
      <c r="G20" s="716"/>
      <c r="H20" s="716"/>
      <c r="I20" s="716"/>
      <c r="J20" s="716"/>
      <c r="K20" s="716"/>
      <c r="L20" s="716"/>
      <c r="M20" s="717"/>
      <c r="N20" s="685"/>
      <c r="O20" s="685"/>
      <c r="P20" s="686"/>
      <c r="Q20" s="686"/>
      <c r="R20" s="686"/>
      <c r="S20" s="686"/>
      <c r="T20" s="686"/>
      <c r="U20" s="687"/>
      <c r="V20" s="688"/>
      <c r="W20" s="107"/>
      <c r="Y20" s="225">
        <v>8</v>
      </c>
      <c r="Z20" s="224" t="str">
        <f>IFERROR(VLOOKUP(Y20,A4:W45,6,FALSE),"")</f>
        <v/>
      </c>
      <c r="AA20" s="224"/>
      <c r="AB20" s="224"/>
    </row>
    <row r="21" spans="1:28" ht="17.25" customHeight="1">
      <c r="A21" s="229" t="str">
        <f>IF(W21=$Y$10,COUNTIF($W$5:W21,$Y$10),"")</f>
        <v/>
      </c>
      <c r="B21" s="325"/>
      <c r="C21" s="175" t="s">
        <v>89</v>
      </c>
      <c r="D21" s="322"/>
      <c r="E21" s="176" t="s">
        <v>90</v>
      </c>
      <c r="F21" s="715"/>
      <c r="G21" s="716"/>
      <c r="H21" s="716"/>
      <c r="I21" s="716"/>
      <c r="J21" s="716"/>
      <c r="K21" s="716"/>
      <c r="L21" s="716"/>
      <c r="M21" s="717"/>
      <c r="N21" s="685"/>
      <c r="O21" s="685"/>
      <c r="P21" s="686"/>
      <c r="Q21" s="686"/>
      <c r="R21" s="686"/>
      <c r="S21" s="686"/>
      <c r="T21" s="686"/>
      <c r="U21" s="687"/>
      <c r="V21" s="688"/>
      <c r="W21" s="107"/>
      <c r="Y21" s="225">
        <v>9</v>
      </c>
      <c r="Z21" s="224" t="str">
        <f>IFERROR(VLOOKUP(Y21,A4:W45,6,FALSE),"")</f>
        <v/>
      </c>
      <c r="AA21" s="224"/>
      <c r="AB21" s="224"/>
    </row>
    <row r="22" spans="1:28" ht="17.25" customHeight="1">
      <c r="A22" s="229" t="str">
        <f>IF(W22=$Y$10,COUNTIF($W$5:W22,$Y$10),"")</f>
        <v/>
      </c>
      <c r="B22" s="325"/>
      <c r="C22" s="175" t="s">
        <v>89</v>
      </c>
      <c r="D22" s="322"/>
      <c r="E22" s="176" t="s">
        <v>90</v>
      </c>
      <c r="F22" s="715"/>
      <c r="G22" s="716"/>
      <c r="H22" s="716"/>
      <c r="I22" s="716"/>
      <c r="J22" s="716"/>
      <c r="K22" s="716"/>
      <c r="L22" s="716"/>
      <c r="M22" s="717"/>
      <c r="N22" s="685"/>
      <c r="O22" s="685"/>
      <c r="P22" s="686"/>
      <c r="Q22" s="686"/>
      <c r="R22" s="686"/>
      <c r="S22" s="686"/>
      <c r="T22" s="686"/>
      <c r="U22" s="687"/>
      <c r="V22" s="688"/>
      <c r="W22" s="107"/>
      <c r="Y22" s="225">
        <v>10</v>
      </c>
      <c r="Z22" s="224" t="str">
        <f>IFERROR(VLOOKUP(Y22,A4:W45,6,FALSE),"")</f>
        <v/>
      </c>
      <c r="AA22" s="224"/>
      <c r="AB22" s="224"/>
    </row>
    <row r="23" spans="1:28" ht="17.25" customHeight="1">
      <c r="A23" s="229" t="str">
        <f>IF(W23=$Y$10,COUNTIF($W$5:W23,$Y$10),"")</f>
        <v/>
      </c>
      <c r="B23" s="325"/>
      <c r="C23" s="175" t="s">
        <v>89</v>
      </c>
      <c r="D23" s="322"/>
      <c r="E23" s="176" t="s">
        <v>90</v>
      </c>
      <c r="F23" s="715"/>
      <c r="G23" s="716"/>
      <c r="H23" s="716"/>
      <c r="I23" s="716"/>
      <c r="J23" s="716"/>
      <c r="K23" s="716"/>
      <c r="L23" s="716"/>
      <c r="M23" s="717"/>
      <c r="N23" s="685"/>
      <c r="O23" s="685"/>
      <c r="P23" s="686"/>
      <c r="Q23" s="686"/>
      <c r="R23" s="686"/>
      <c r="S23" s="686"/>
      <c r="T23" s="686"/>
      <c r="U23" s="687"/>
      <c r="V23" s="688"/>
      <c r="W23" s="107"/>
      <c r="Y23" s="225">
        <v>11</v>
      </c>
      <c r="Z23" s="224" t="str">
        <f>IFERROR(VLOOKUP(Y23,A4:W45,6,FALSE),"")</f>
        <v/>
      </c>
      <c r="AA23" s="224"/>
      <c r="AB23" s="224"/>
    </row>
    <row r="24" spans="1:28" ht="17.25" customHeight="1">
      <c r="A24" s="229" t="str">
        <f>IF(W24=$Y$10,COUNTIF($W$5:W24,$Y$10),"")</f>
        <v/>
      </c>
      <c r="B24" s="325"/>
      <c r="C24" s="175" t="s">
        <v>89</v>
      </c>
      <c r="D24" s="322"/>
      <c r="E24" s="176" t="s">
        <v>90</v>
      </c>
      <c r="F24" s="715"/>
      <c r="G24" s="716"/>
      <c r="H24" s="716"/>
      <c r="I24" s="716"/>
      <c r="J24" s="716"/>
      <c r="K24" s="716"/>
      <c r="L24" s="716"/>
      <c r="M24" s="717"/>
      <c r="N24" s="685"/>
      <c r="O24" s="685"/>
      <c r="P24" s="686"/>
      <c r="Q24" s="686"/>
      <c r="R24" s="686"/>
      <c r="S24" s="686"/>
      <c r="T24" s="686"/>
      <c r="U24" s="687"/>
      <c r="V24" s="688"/>
      <c r="W24" s="107"/>
      <c r="Y24" s="225">
        <v>12</v>
      </c>
      <c r="Z24" s="224" t="str">
        <f>IFERROR(VLOOKUP(Y24,A4:W45,6,FALSE),"")</f>
        <v/>
      </c>
      <c r="AA24" s="224"/>
      <c r="AB24" s="224"/>
    </row>
    <row r="25" spans="1:28" ht="17.25" customHeight="1">
      <c r="A25" s="229" t="str">
        <f>IF(W25=$Y$10,COUNTIF($W$5:W25,$Y$10),"")</f>
        <v/>
      </c>
      <c r="B25" s="325"/>
      <c r="C25" s="175" t="s">
        <v>89</v>
      </c>
      <c r="D25" s="322"/>
      <c r="E25" s="176" t="s">
        <v>90</v>
      </c>
      <c r="F25" s="715"/>
      <c r="G25" s="716"/>
      <c r="H25" s="716"/>
      <c r="I25" s="716"/>
      <c r="J25" s="716"/>
      <c r="K25" s="716"/>
      <c r="L25" s="716"/>
      <c r="M25" s="717"/>
      <c r="N25" s="685"/>
      <c r="O25" s="685"/>
      <c r="P25" s="686"/>
      <c r="Q25" s="686"/>
      <c r="R25" s="686"/>
      <c r="S25" s="686"/>
      <c r="T25" s="686"/>
      <c r="U25" s="687"/>
      <c r="V25" s="688"/>
      <c r="W25" s="107"/>
      <c r="Y25" s="225">
        <v>13</v>
      </c>
      <c r="Z25" s="224" t="str">
        <f>IFERROR(VLOOKUP(Y25,A4:W45,6,FALSE),"")</f>
        <v/>
      </c>
      <c r="AA25" s="224"/>
      <c r="AB25" s="224"/>
    </row>
    <row r="26" spans="1:28" ht="17.25" customHeight="1">
      <c r="A26" s="229" t="str">
        <f>IF(W26=$Y$10,COUNTIF($W$5:W26,$Y$10),"")</f>
        <v/>
      </c>
      <c r="B26" s="325"/>
      <c r="C26" s="175" t="s">
        <v>89</v>
      </c>
      <c r="D26" s="322"/>
      <c r="E26" s="176" t="s">
        <v>90</v>
      </c>
      <c r="F26" s="715"/>
      <c r="G26" s="716"/>
      <c r="H26" s="716"/>
      <c r="I26" s="716"/>
      <c r="J26" s="716"/>
      <c r="K26" s="716"/>
      <c r="L26" s="716"/>
      <c r="M26" s="717"/>
      <c r="N26" s="685"/>
      <c r="O26" s="685"/>
      <c r="P26" s="686"/>
      <c r="Q26" s="686"/>
      <c r="R26" s="686"/>
      <c r="S26" s="686"/>
      <c r="T26" s="686"/>
      <c r="U26" s="687"/>
      <c r="V26" s="688"/>
      <c r="W26" s="107"/>
      <c r="Y26" s="225">
        <v>14</v>
      </c>
      <c r="Z26" s="224" t="str">
        <f>IFERROR(VLOOKUP(Y26,A4:W45,6,FALSE),"")</f>
        <v/>
      </c>
      <c r="AA26" s="224"/>
      <c r="AB26" s="224"/>
    </row>
    <row r="27" spans="1:28" ht="17.25" customHeight="1">
      <c r="A27" s="229" t="str">
        <f>IF(W27=$Y$10,COUNTIF($W$5:W27,$Y$10),"")</f>
        <v/>
      </c>
      <c r="B27" s="325"/>
      <c r="C27" s="175" t="s">
        <v>89</v>
      </c>
      <c r="D27" s="322"/>
      <c r="E27" s="176" t="s">
        <v>90</v>
      </c>
      <c r="F27" s="715"/>
      <c r="G27" s="716"/>
      <c r="H27" s="716"/>
      <c r="I27" s="716"/>
      <c r="J27" s="716"/>
      <c r="K27" s="716"/>
      <c r="L27" s="716"/>
      <c r="M27" s="717"/>
      <c r="N27" s="685"/>
      <c r="O27" s="685"/>
      <c r="P27" s="686"/>
      <c r="Q27" s="686"/>
      <c r="R27" s="686"/>
      <c r="S27" s="686"/>
      <c r="T27" s="686"/>
      <c r="U27" s="687"/>
      <c r="V27" s="688"/>
      <c r="W27" s="107"/>
      <c r="Y27" s="225">
        <v>15</v>
      </c>
      <c r="Z27" s="224" t="str">
        <f>IFERROR(VLOOKUP(Y27,A4:W45,6,FALSE),"")</f>
        <v/>
      </c>
      <c r="AA27" s="224"/>
      <c r="AB27" s="224"/>
    </row>
    <row r="28" spans="1:28" ht="17.25" customHeight="1">
      <c r="A28" s="229" t="str">
        <f>IF(W28=$Y$10,COUNTIF($W$5:W28,$Y$10),"")</f>
        <v/>
      </c>
      <c r="B28" s="325"/>
      <c r="C28" s="175" t="s">
        <v>89</v>
      </c>
      <c r="D28" s="322"/>
      <c r="E28" s="176" t="s">
        <v>90</v>
      </c>
      <c r="F28" s="715"/>
      <c r="G28" s="716"/>
      <c r="H28" s="716"/>
      <c r="I28" s="716"/>
      <c r="J28" s="716"/>
      <c r="K28" s="716"/>
      <c r="L28" s="716"/>
      <c r="M28" s="717"/>
      <c r="N28" s="685"/>
      <c r="O28" s="685"/>
      <c r="P28" s="686"/>
      <c r="Q28" s="686"/>
      <c r="R28" s="686"/>
      <c r="S28" s="686"/>
      <c r="T28" s="686"/>
      <c r="U28" s="687"/>
      <c r="V28" s="688"/>
      <c r="W28" s="107"/>
    </row>
    <row r="29" spans="1:28" ht="17.25" customHeight="1">
      <c r="A29" s="229" t="str">
        <f>IF(W29=$Y$10,COUNTIF($W$5:W29,$Y$10),"")</f>
        <v/>
      </c>
      <c r="B29" s="325"/>
      <c r="C29" s="175" t="s">
        <v>89</v>
      </c>
      <c r="D29" s="322"/>
      <c r="E29" s="176" t="s">
        <v>90</v>
      </c>
      <c r="F29" s="715"/>
      <c r="G29" s="716"/>
      <c r="H29" s="716"/>
      <c r="I29" s="716"/>
      <c r="J29" s="716"/>
      <c r="K29" s="716"/>
      <c r="L29" s="716"/>
      <c r="M29" s="717"/>
      <c r="N29" s="685"/>
      <c r="O29" s="685"/>
      <c r="P29" s="686"/>
      <c r="Q29" s="686"/>
      <c r="R29" s="686"/>
      <c r="S29" s="686"/>
      <c r="T29" s="686"/>
      <c r="U29" s="687"/>
      <c r="V29" s="688"/>
      <c r="W29" s="107"/>
    </row>
    <row r="30" spans="1:28" ht="17.25" customHeight="1">
      <c r="A30" s="229" t="str">
        <f>IF(W30=$Y$10,COUNTIF($W$5:W30,$Y$10),"")</f>
        <v/>
      </c>
      <c r="B30" s="325"/>
      <c r="C30" s="175" t="s">
        <v>89</v>
      </c>
      <c r="D30" s="322"/>
      <c r="E30" s="176" t="s">
        <v>90</v>
      </c>
      <c r="F30" s="715"/>
      <c r="G30" s="716"/>
      <c r="H30" s="716"/>
      <c r="I30" s="716"/>
      <c r="J30" s="716"/>
      <c r="K30" s="716"/>
      <c r="L30" s="716"/>
      <c r="M30" s="717"/>
      <c r="N30" s="685"/>
      <c r="O30" s="685"/>
      <c r="P30" s="686"/>
      <c r="Q30" s="686"/>
      <c r="R30" s="686"/>
      <c r="S30" s="686"/>
      <c r="T30" s="686"/>
      <c r="U30" s="687"/>
      <c r="V30" s="688"/>
      <c r="W30" s="107"/>
    </row>
    <row r="31" spans="1:28" ht="17.25" customHeight="1">
      <c r="A31" s="229" t="str">
        <f>IF(W31=$Y$10,COUNTIF($W$5:W31,$Y$10),"")</f>
        <v/>
      </c>
      <c r="B31" s="325"/>
      <c r="C31" s="175" t="s">
        <v>89</v>
      </c>
      <c r="D31" s="322"/>
      <c r="E31" s="176" t="s">
        <v>90</v>
      </c>
      <c r="F31" s="715"/>
      <c r="G31" s="716"/>
      <c r="H31" s="716"/>
      <c r="I31" s="716"/>
      <c r="J31" s="716"/>
      <c r="K31" s="716"/>
      <c r="L31" s="716"/>
      <c r="M31" s="717"/>
      <c r="N31" s="685"/>
      <c r="O31" s="685"/>
      <c r="P31" s="686"/>
      <c r="Q31" s="686"/>
      <c r="R31" s="686"/>
      <c r="S31" s="686"/>
      <c r="T31" s="686"/>
      <c r="U31" s="687"/>
      <c r="V31" s="688"/>
      <c r="W31" s="107"/>
    </row>
    <row r="32" spans="1:28" ht="17.25" customHeight="1">
      <c r="A32" s="229" t="str">
        <f>IF(W32=$Y$10,COUNTIF($W$5:W32,$Y$10),"")</f>
        <v/>
      </c>
      <c r="B32" s="325"/>
      <c r="C32" s="175" t="s">
        <v>89</v>
      </c>
      <c r="D32" s="322"/>
      <c r="E32" s="176" t="s">
        <v>90</v>
      </c>
      <c r="F32" s="715"/>
      <c r="G32" s="716"/>
      <c r="H32" s="716"/>
      <c r="I32" s="716"/>
      <c r="J32" s="716"/>
      <c r="K32" s="716"/>
      <c r="L32" s="716"/>
      <c r="M32" s="717"/>
      <c r="N32" s="685"/>
      <c r="O32" s="685"/>
      <c r="P32" s="686"/>
      <c r="Q32" s="686"/>
      <c r="R32" s="686"/>
      <c r="S32" s="686"/>
      <c r="T32" s="686"/>
      <c r="U32" s="687"/>
      <c r="V32" s="688"/>
      <c r="W32" s="107"/>
    </row>
    <row r="33" spans="1:23" ht="17.25" customHeight="1">
      <c r="A33" s="229" t="str">
        <f>IF(W33=$Y$10,COUNTIF($W$5:W33,$Y$10),"")</f>
        <v/>
      </c>
      <c r="B33" s="325"/>
      <c r="C33" s="175" t="s">
        <v>89</v>
      </c>
      <c r="D33" s="322"/>
      <c r="E33" s="176" t="s">
        <v>90</v>
      </c>
      <c r="F33" s="715"/>
      <c r="G33" s="716"/>
      <c r="H33" s="716"/>
      <c r="I33" s="716"/>
      <c r="J33" s="716"/>
      <c r="K33" s="716"/>
      <c r="L33" s="716"/>
      <c r="M33" s="717"/>
      <c r="N33" s="685"/>
      <c r="O33" s="685"/>
      <c r="P33" s="686"/>
      <c r="Q33" s="686"/>
      <c r="R33" s="686"/>
      <c r="S33" s="686"/>
      <c r="T33" s="686"/>
      <c r="U33" s="687"/>
      <c r="V33" s="688"/>
      <c r="W33" s="107"/>
    </row>
    <row r="34" spans="1:23" ht="17.25" customHeight="1">
      <c r="A34" s="229" t="str">
        <f>IF(W34=$Y$10,COUNTIF($W$5:W34,$Y$10),"")</f>
        <v/>
      </c>
      <c r="B34" s="325"/>
      <c r="C34" s="175" t="s">
        <v>89</v>
      </c>
      <c r="D34" s="322"/>
      <c r="E34" s="176" t="s">
        <v>90</v>
      </c>
      <c r="F34" s="715"/>
      <c r="G34" s="716"/>
      <c r="H34" s="716"/>
      <c r="I34" s="716"/>
      <c r="J34" s="716"/>
      <c r="K34" s="716"/>
      <c r="L34" s="716"/>
      <c r="M34" s="717"/>
      <c r="N34" s="685"/>
      <c r="O34" s="685"/>
      <c r="P34" s="686"/>
      <c r="Q34" s="686"/>
      <c r="R34" s="686"/>
      <c r="S34" s="686"/>
      <c r="T34" s="686"/>
      <c r="U34" s="687"/>
      <c r="V34" s="688"/>
      <c r="W34" s="107"/>
    </row>
    <row r="35" spans="1:23" ht="17.25" customHeight="1">
      <c r="A35" s="229" t="str">
        <f>IF(W35=$Y$10,COUNTIF($W$5:W35,$Y$10),"")</f>
        <v/>
      </c>
      <c r="B35" s="325"/>
      <c r="C35" s="175" t="s">
        <v>89</v>
      </c>
      <c r="D35" s="322"/>
      <c r="E35" s="176" t="s">
        <v>90</v>
      </c>
      <c r="F35" s="715"/>
      <c r="G35" s="716"/>
      <c r="H35" s="716"/>
      <c r="I35" s="716"/>
      <c r="J35" s="716"/>
      <c r="K35" s="716"/>
      <c r="L35" s="716"/>
      <c r="M35" s="717"/>
      <c r="N35" s="685"/>
      <c r="O35" s="685"/>
      <c r="P35" s="686"/>
      <c r="Q35" s="686"/>
      <c r="R35" s="686"/>
      <c r="S35" s="686"/>
      <c r="T35" s="686"/>
      <c r="U35" s="687"/>
      <c r="V35" s="688"/>
      <c r="W35" s="107"/>
    </row>
    <row r="36" spans="1:23" ht="17.25" customHeight="1">
      <c r="A36" s="229" t="str">
        <f>IF(W36=$Y$10,COUNTIF($W$5:W36,$Y$10),"")</f>
        <v/>
      </c>
      <c r="B36" s="325"/>
      <c r="C36" s="175" t="s">
        <v>89</v>
      </c>
      <c r="D36" s="322"/>
      <c r="E36" s="176" t="s">
        <v>90</v>
      </c>
      <c r="F36" s="715"/>
      <c r="G36" s="716"/>
      <c r="H36" s="716"/>
      <c r="I36" s="716"/>
      <c r="J36" s="716"/>
      <c r="K36" s="716"/>
      <c r="L36" s="716"/>
      <c r="M36" s="717"/>
      <c r="N36" s="685"/>
      <c r="O36" s="685"/>
      <c r="P36" s="686"/>
      <c r="Q36" s="686"/>
      <c r="R36" s="686"/>
      <c r="S36" s="686"/>
      <c r="T36" s="686"/>
      <c r="U36" s="687"/>
      <c r="V36" s="688"/>
      <c r="W36" s="107"/>
    </row>
    <row r="37" spans="1:23" ht="17.25" customHeight="1">
      <c r="A37" s="229" t="str">
        <f>IF(W37=$Y$10,COUNTIF($W$5:W37,$Y$10),"")</f>
        <v/>
      </c>
      <c r="B37" s="325"/>
      <c r="C37" s="175" t="s">
        <v>89</v>
      </c>
      <c r="D37" s="322"/>
      <c r="E37" s="176" t="s">
        <v>90</v>
      </c>
      <c r="F37" s="715"/>
      <c r="G37" s="716"/>
      <c r="H37" s="716"/>
      <c r="I37" s="716"/>
      <c r="J37" s="716"/>
      <c r="K37" s="716"/>
      <c r="L37" s="716"/>
      <c r="M37" s="717"/>
      <c r="N37" s="685"/>
      <c r="O37" s="685"/>
      <c r="P37" s="686"/>
      <c r="Q37" s="686"/>
      <c r="R37" s="686"/>
      <c r="S37" s="686"/>
      <c r="T37" s="686"/>
      <c r="U37" s="687"/>
      <c r="V37" s="688"/>
      <c r="W37" s="107"/>
    </row>
    <row r="38" spans="1:23" ht="17.25" customHeight="1">
      <c r="A38" s="229" t="str">
        <f>IF(W38=$Y$10,COUNTIF($W$5:W38,$Y$10),"")</f>
        <v/>
      </c>
      <c r="B38" s="325"/>
      <c r="C38" s="175" t="s">
        <v>89</v>
      </c>
      <c r="D38" s="322"/>
      <c r="E38" s="176" t="s">
        <v>90</v>
      </c>
      <c r="F38" s="715"/>
      <c r="G38" s="716"/>
      <c r="H38" s="716"/>
      <c r="I38" s="716"/>
      <c r="J38" s="716"/>
      <c r="K38" s="716"/>
      <c r="L38" s="716"/>
      <c r="M38" s="717"/>
      <c r="N38" s="685"/>
      <c r="O38" s="685"/>
      <c r="P38" s="686"/>
      <c r="Q38" s="686"/>
      <c r="R38" s="686"/>
      <c r="S38" s="686"/>
      <c r="T38" s="686"/>
      <c r="U38" s="687"/>
      <c r="V38" s="688"/>
      <c r="W38" s="107"/>
    </row>
    <row r="39" spans="1:23" ht="17.25" customHeight="1">
      <c r="A39" s="229" t="str">
        <f>IF(W39=$Y$10,COUNTIF($W$5:W39,$Y$10),"")</f>
        <v/>
      </c>
      <c r="B39" s="325"/>
      <c r="C39" s="175" t="s">
        <v>89</v>
      </c>
      <c r="D39" s="322"/>
      <c r="E39" s="176" t="s">
        <v>90</v>
      </c>
      <c r="F39" s="715"/>
      <c r="G39" s="716"/>
      <c r="H39" s="716"/>
      <c r="I39" s="716"/>
      <c r="J39" s="716"/>
      <c r="K39" s="716"/>
      <c r="L39" s="716"/>
      <c r="M39" s="717"/>
      <c r="N39" s="685"/>
      <c r="O39" s="685"/>
      <c r="P39" s="686"/>
      <c r="Q39" s="686"/>
      <c r="R39" s="686"/>
      <c r="S39" s="686"/>
      <c r="T39" s="686"/>
      <c r="U39" s="687"/>
      <c r="V39" s="688"/>
      <c r="W39" s="107"/>
    </row>
    <row r="40" spans="1:23" ht="17.25" customHeight="1">
      <c r="A40" s="229" t="str">
        <f>IF(W40=$Y$10,COUNTIF($W$5:W40,$Y$10),"")</f>
        <v/>
      </c>
      <c r="B40" s="325"/>
      <c r="C40" s="175" t="s">
        <v>89</v>
      </c>
      <c r="D40" s="322"/>
      <c r="E40" s="176" t="s">
        <v>90</v>
      </c>
      <c r="F40" s="715"/>
      <c r="G40" s="716"/>
      <c r="H40" s="716"/>
      <c r="I40" s="716"/>
      <c r="J40" s="716"/>
      <c r="K40" s="716"/>
      <c r="L40" s="716"/>
      <c r="M40" s="717"/>
      <c r="N40" s="685"/>
      <c r="O40" s="685"/>
      <c r="P40" s="686"/>
      <c r="Q40" s="686"/>
      <c r="R40" s="686"/>
      <c r="S40" s="686"/>
      <c r="T40" s="686"/>
      <c r="U40" s="687"/>
      <c r="V40" s="688"/>
      <c r="W40" s="107"/>
    </row>
    <row r="41" spans="1:23" ht="17.25" customHeight="1">
      <c r="A41" s="229" t="str">
        <f>IF(W41=$Y$10,COUNTIF($W$5:W41,$Y$10),"")</f>
        <v/>
      </c>
      <c r="B41" s="325"/>
      <c r="C41" s="175" t="s">
        <v>89</v>
      </c>
      <c r="D41" s="322"/>
      <c r="E41" s="176" t="s">
        <v>90</v>
      </c>
      <c r="F41" s="715"/>
      <c r="G41" s="716"/>
      <c r="H41" s="716"/>
      <c r="I41" s="716"/>
      <c r="J41" s="716"/>
      <c r="K41" s="716"/>
      <c r="L41" s="716"/>
      <c r="M41" s="717"/>
      <c r="N41" s="685"/>
      <c r="O41" s="685"/>
      <c r="P41" s="686"/>
      <c r="Q41" s="686"/>
      <c r="R41" s="686"/>
      <c r="S41" s="686"/>
      <c r="T41" s="686"/>
      <c r="U41" s="687"/>
      <c r="V41" s="688"/>
      <c r="W41" s="107"/>
    </row>
    <row r="42" spans="1:23" ht="17.25" customHeight="1">
      <c r="A42" s="229" t="str">
        <f>IF(W42=$Y$10,COUNTIF($W$5:W42,$Y$10),"")</f>
        <v/>
      </c>
      <c r="B42" s="325"/>
      <c r="C42" s="175" t="s">
        <v>89</v>
      </c>
      <c r="D42" s="322"/>
      <c r="E42" s="176" t="s">
        <v>90</v>
      </c>
      <c r="F42" s="715"/>
      <c r="G42" s="716"/>
      <c r="H42" s="716"/>
      <c r="I42" s="716"/>
      <c r="J42" s="716"/>
      <c r="K42" s="716"/>
      <c r="L42" s="716"/>
      <c r="M42" s="717"/>
      <c r="N42" s="685"/>
      <c r="O42" s="685"/>
      <c r="P42" s="686"/>
      <c r="Q42" s="686"/>
      <c r="R42" s="686"/>
      <c r="S42" s="686"/>
      <c r="T42" s="686"/>
      <c r="U42" s="687"/>
      <c r="V42" s="688"/>
      <c r="W42" s="107"/>
    </row>
    <row r="43" spans="1:23" ht="17.25" customHeight="1">
      <c r="A43" s="229" t="str">
        <f>IF(W43=$Y$10,COUNTIF($W$5:W43,$Y$10),"")</f>
        <v/>
      </c>
      <c r="B43" s="325"/>
      <c r="C43" s="175" t="s">
        <v>89</v>
      </c>
      <c r="D43" s="322"/>
      <c r="E43" s="176" t="s">
        <v>90</v>
      </c>
      <c r="F43" s="715"/>
      <c r="G43" s="716"/>
      <c r="H43" s="716"/>
      <c r="I43" s="716"/>
      <c r="J43" s="716"/>
      <c r="K43" s="716"/>
      <c r="L43" s="716"/>
      <c r="M43" s="717"/>
      <c r="N43" s="685"/>
      <c r="O43" s="685"/>
      <c r="P43" s="686"/>
      <c r="Q43" s="686"/>
      <c r="R43" s="686"/>
      <c r="S43" s="686"/>
      <c r="T43" s="686"/>
      <c r="U43" s="687"/>
      <c r="V43" s="688"/>
      <c r="W43" s="107"/>
    </row>
    <row r="44" spans="1:23" ht="17.25" customHeight="1">
      <c r="A44" s="229" t="str">
        <f>IF(W44=$Y$10,COUNTIF($W$5:W44,$Y$10),"")</f>
        <v/>
      </c>
      <c r="B44" s="325"/>
      <c r="C44" s="175" t="s">
        <v>89</v>
      </c>
      <c r="D44" s="322"/>
      <c r="E44" s="176" t="s">
        <v>90</v>
      </c>
      <c r="F44" s="715"/>
      <c r="G44" s="716"/>
      <c r="H44" s="716"/>
      <c r="I44" s="716"/>
      <c r="J44" s="716"/>
      <c r="K44" s="716"/>
      <c r="L44" s="716"/>
      <c r="M44" s="717"/>
      <c r="N44" s="685"/>
      <c r="O44" s="685"/>
      <c r="P44" s="686"/>
      <c r="Q44" s="686"/>
      <c r="R44" s="686"/>
      <c r="S44" s="686"/>
      <c r="T44" s="686"/>
      <c r="U44" s="687"/>
      <c r="V44" s="688"/>
      <c r="W44" s="107"/>
    </row>
    <row r="45" spans="1:23" ht="17.25" customHeight="1">
      <c r="A45" s="228" t="str">
        <f>IF(W45=$Y$10,COUNTIF($W$5:W45,$Y$10),"")</f>
        <v/>
      </c>
      <c r="B45" s="326"/>
      <c r="C45" s="177" t="s">
        <v>89</v>
      </c>
      <c r="D45" s="323"/>
      <c r="E45" s="178" t="s">
        <v>90</v>
      </c>
      <c r="F45" s="712"/>
      <c r="G45" s="713"/>
      <c r="H45" s="713"/>
      <c r="I45" s="713"/>
      <c r="J45" s="713"/>
      <c r="K45" s="713"/>
      <c r="L45" s="713"/>
      <c r="M45" s="714"/>
      <c r="N45" s="718"/>
      <c r="O45" s="718"/>
      <c r="P45" s="719"/>
      <c r="Q45" s="719"/>
      <c r="R45" s="719"/>
      <c r="S45" s="719"/>
      <c r="T45" s="719"/>
      <c r="U45" s="720"/>
      <c r="V45" s="721"/>
      <c r="W45" s="108"/>
    </row>
    <row r="46" spans="1:23" ht="17.25" customHeight="1">
      <c r="B46" s="179"/>
      <c r="C46" s="180"/>
      <c r="D46" s="180"/>
      <c r="E46" s="180"/>
      <c r="F46" s="171"/>
      <c r="G46" s="171"/>
      <c r="H46" s="171"/>
      <c r="I46" s="171"/>
      <c r="J46" s="171"/>
      <c r="K46" s="171"/>
      <c r="L46" s="171"/>
      <c r="M46" s="171"/>
      <c r="N46" s="171"/>
      <c r="O46" s="171"/>
      <c r="P46" s="181"/>
      <c r="Q46" s="181"/>
      <c r="R46" s="181"/>
      <c r="S46" s="181"/>
      <c r="T46" s="181"/>
      <c r="U46" s="181"/>
      <c r="V46" s="181"/>
      <c r="W46" s="181"/>
    </row>
    <row r="47" spans="1:23" s="182" customFormat="1" ht="17.25" customHeight="1">
      <c r="B47" s="286" t="s">
        <v>237</v>
      </c>
      <c r="C47" s="287"/>
      <c r="D47" s="288"/>
      <c r="E47" s="287"/>
      <c r="F47" s="288"/>
      <c r="G47" s="287"/>
      <c r="H47" s="287"/>
      <c r="I47" s="287"/>
      <c r="J47" s="287"/>
      <c r="K47" s="287"/>
      <c r="L47" s="287"/>
      <c r="M47" s="287"/>
      <c r="N47" s="287"/>
    </row>
    <row r="48" spans="1:23" ht="17.25" customHeight="1">
      <c r="B48" s="289" t="s">
        <v>91</v>
      </c>
      <c r="C48" s="290"/>
      <c r="D48" s="291"/>
      <c r="E48" s="290"/>
      <c r="F48" s="292"/>
      <c r="G48" s="293"/>
      <c r="H48" s="293"/>
      <c r="I48" s="293"/>
      <c r="J48" s="293"/>
      <c r="K48" s="293"/>
      <c r="L48" s="293"/>
      <c r="M48" s="293"/>
      <c r="N48" s="293"/>
    </row>
    <row r="49" spans="2:5" ht="17.25" customHeight="1">
      <c r="B49" s="183"/>
      <c r="C49" s="184"/>
      <c r="D49" s="185"/>
      <c r="E49" s="184"/>
    </row>
  </sheetData>
  <sheetProtection insertRows="0" deleteRows="0"/>
  <mergeCells count="173">
    <mergeCell ref="A1:P1"/>
    <mergeCell ref="F5:M5"/>
    <mergeCell ref="F7:M7"/>
    <mergeCell ref="F6:M6"/>
    <mergeCell ref="F8:M8"/>
    <mergeCell ref="F9:M9"/>
    <mergeCell ref="N7:O7"/>
    <mergeCell ref="P7:T7"/>
    <mergeCell ref="N8:O8"/>
    <mergeCell ref="P8:T8"/>
    <mergeCell ref="M2:N2"/>
    <mergeCell ref="O2:W2"/>
    <mergeCell ref="B3:E3"/>
    <mergeCell ref="U43:V43"/>
    <mergeCell ref="N44:O44"/>
    <mergeCell ref="P44:T44"/>
    <mergeCell ref="N45:O45"/>
    <mergeCell ref="P45:T45"/>
    <mergeCell ref="U44:V44"/>
    <mergeCell ref="U45:V45"/>
    <mergeCell ref="N42:O42"/>
    <mergeCell ref="P42:T42"/>
    <mergeCell ref="N43:O43"/>
    <mergeCell ref="P43:T43"/>
    <mergeCell ref="F10:M10"/>
    <mergeCell ref="F11:M11"/>
    <mergeCell ref="F12:M12"/>
    <mergeCell ref="F13:M13"/>
    <mergeCell ref="F14:M14"/>
    <mergeCell ref="F15:M15"/>
    <mergeCell ref="N40:O40"/>
    <mergeCell ref="P40:T40"/>
    <mergeCell ref="N41:O41"/>
    <mergeCell ref="P41:T41"/>
    <mergeCell ref="F16:M16"/>
    <mergeCell ref="F17:M17"/>
    <mergeCell ref="F18:M18"/>
    <mergeCell ref="F19:M19"/>
    <mergeCell ref="F20:M20"/>
    <mergeCell ref="F21:M21"/>
    <mergeCell ref="N38:O38"/>
    <mergeCell ref="P38:T38"/>
    <mergeCell ref="N39:O39"/>
    <mergeCell ref="P39:T39"/>
    <mergeCell ref="F22:M22"/>
    <mergeCell ref="F23:M23"/>
    <mergeCell ref="F24:M24"/>
    <mergeCell ref="F25:M25"/>
    <mergeCell ref="F26:M26"/>
    <mergeCell ref="F27:M27"/>
    <mergeCell ref="N37:O37"/>
    <mergeCell ref="P37:T37"/>
    <mergeCell ref="P31:T31"/>
    <mergeCell ref="N32:O32"/>
    <mergeCell ref="P32:T32"/>
    <mergeCell ref="F28:M28"/>
    <mergeCell ref="F29:M29"/>
    <mergeCell ref="F30:M30"/>
    <mergeCell ref="F31:M31"/>
    <mergeCell ref="F32:M32"/>
    <mergeCell ref="N29:O29"/>
    <mergeCell ref="P29:T29"/>
    <mergeCell ref="N30:O30"/>
    <mergeCell ref="P30:T30"/>
    <mergeCell ref="F33:M33"/>
    <mergeCell ref="F34:M34"/>
    <mergeCell ref="N27:O27"/>
    <mergeCell ref="P27:T27"/>
    <mergeCell ref="N28:O28"/>
    <mergeCell ref="P28:T28"/>
    <mergeCell ref="F35:M35"/>
    <mergeCell ref="F36:M36"/>
    <mergeCell ref="N19:O19"/>
    <mergeCell ref="P19:T19"/>
    <mergeCell ref="N20:O20"/>
    <mergeCell ref="P20:T20"/>
    <mergeCell ref="P35:T35"/>
    <mergeCell ref="N36:O36"/>
    <mergeCell ref="P36:T36"/>
    <mergeCell ref="N33:O33"/>
    <mergeCell ref="U23:V23"/>
    <mergeCell ref="U24:V24"/>
    <mergeCell ref="N25:O25"/>
    <mergeCell ref="P25:T25"/>
    <mergeCell ref="N31:O31"/>
    <mergeCell ref="N26:O26"/>
    <mergeCell ref="P26:T26"/>
    <mergeCell ref="N23:O23"/>
    <mergeCell ref="P23:T23"/>
    <mergeCell ref="N24:O24"/>
    <mergeCell ref="P24:T24"/>
    <mergeCell ref="N16:O16"/>
    <mergeCell ref="P16:T16"/>
    <mergeCell ref="N15:O15"/>
    <mergeCell ref="F39:M39"/>
    <mergeCell ref="N34:O34"/>
    <mergeCell ref="P34:T34"/>
    <mergeCell ref="U30:V30"/>
    <mergeCell ref="N35:O35"/>
    <mergeCell ref="N17:O17"/>
    <mergeCell ref="P17:T17"/>
    <mergeCell ref="N18:O18"/>
    <mergeCell ref="P18:T18"/>
    <mergeCell ref="U17:V17"/>
    <mergeCell ref="U18:V18"/>
    <mergeCell ref="F37:M37"/>
    <mergeCell ref="F38:M38"/>
    <mergeCell ref="U19:V19"/>
    <mergeCell ref="U20:V20"/>
    <mergeCell ref="N21:O21"/>
    <mergeCell ref="P21:T21"/>
    <mergeCell ref="N22:O22"/>
    <mergeCell ref="P22:T22"/>
    <mergeCell ref="U21:V21"/>
    <mergeCell ref="U22:V22"/>
    <mergeCell ref="F43:M43"/>
    <mergeCell ref="F44:M44"/>
    <mergeCell ref="U7:V7"/>
    <mergeCell ref="U8:V8"/>
    <mergeCell ref="N9:O9"/>
    <mergeCell ref="P9:T9"/>
    <mergeCell ref="N10:O10"/>
    <mergeCell ref="P10:T10"/>
    <mergeCell ref="U9:V9"/>
    <mergeCell ref="U10:V10"/>
    <mergeCell ref="F41:M41"/>
    <mergeCell ref="F42:M42"/>
    <mergeCell ref="U11:V11"/>
    <mergeCell ref="U12:V12"/>
    <mergeCell ref="N13:O13"/>
    <mergeCell ref="P13:T13"/>
    <mergeCell ref="N14:O14"/>
    <mergeCell ref="F40:M40"/>
    <mergeCell ref="U15:V15"/>
    <mergeCell ref="U16:V16"/>
    <mergeCell ref="P11:T11"/>
    <mergeCell ref="N12:O12"/>
    <mergeCell ref="P12:T12"/>
    <mergeCell ref="P15:T15"/>
    <mergeCell ref="F45:M45"/>
    <mergeCell ref="P4:T4"/>
    <mergeCell ref="U4:V4"/>
    <mergeCell ref="N5:O5"/>
    <mergeCell ref="P5:T5"/>
    <mergeCell ref="N6:O6"/>
    <mergeCell ref="P6:T6"/>
    <mergeCell ref="U5:V5"/>
    <mergeCell ref="U6:V6"/>
    <mergeCell ref="P33:T33"/>
    <mergeCell ref="F4:M4"/>
    <mergeCell ref="N4:O4"/>
    <mergeCell ref="U29:V29"/>
    <mergeCell ref="P14:T14"/>
    <mergeCell ref="U13:V13"/>
    <mergeCell ref="U14:V14"/>
    <mergeCell ref="N11:O11"/>
    <mergeCell ref="U42:V42"/>
    <mergeCell ref="U31:V31"/>
    <mergeCell ref="U32:V32"/>
    <mergeCell ref="U33:V33"/>
    <mergeCell ref="U34:V34"/>
    <mergeCell ref="U35:V35"/>
    <mergeCell ref="U36:V36"/>
    <mergeCell ref="Y1:AF7"/>
    <mergeCell ref="U37:V37"/>
    <mergeCell ref="U38:V38"/>
    <mergeCell ref="U39:V39"/>
    <mergeCell ref="U40:V40"/>
    <mergeCell ref="U41:V41"/>
    <mergeCell ref="U25:V25"/>
    <mergeCell ref="U26:V26"/>
    <mergeCell ref="U27:V27"/>
    <mergeCell ref="U28:V28"/>
  </mergeCells>
  <phoneticPr fontId="2"/>
  <dataValidations count="7">
    <dataValidation type="list" allowBlank="1" showInputMessage="1" showErrorMessage="1" sqref="N5:O46">
      <formula1>"主催,主管,派遣A,派遣B,協力,後援"</formula1>
    </dataValidation>
    <dataValidation type="list" allowBlank="1" showInputMessage="1" showErrorMessage="1" sqref="B5:B46">
      <formula1>"1,2,3,4,5,6,7,8,9,10,11,12"</formula1>
    </dataValidation>
    <dataValidation type="list" allowBlank="1" showInputMessage="1" showErrorMessage="1" sqref="D5:D46">
      <formula1>"1,2,3,4,5,6,7,8,9,10,11,12,13,14,15,16,17,18,19,20,21,22,23,24,25,26,27,28,29,30,31"</formula1>
    </dataValidation>
    <dataValidation type="list" imeMode="halfAlpha" allowBlank="1" showInputMessage="1" showErrorMessage="1" sqref="O2 F2:F3">
      <formula1>"平塚卓球協会,平塚市野球協会,平塚市ソフトテニス協会,平塚自転車協会,平塚市陸上競技協会,平塚柔道協会,平塚バレーボール協会,平塚山岳協会,平塚市剣道連盟,平塚射撃協会,平塚水泳協会,平塚市空手道連盟,平塚バスケットボール協会,平塚市ソフトボール協会,平塚スキー協会,平塚市体操協会,平塚市テニス協会,平塚市バドミントン協会,平塚市サッカー協会,平塚市弓道協会,平塚市ボウリング協会,平塚なぎなた協会,平塚市ヨット協会,平塚ゲートボール協会,平塚市ゴルフ協会,平塚市太極拳協会,平塚市ラグビーフットボール協会"</formula1>
    </dataValidation>
    <dataValidation imeMode="halfAlpha" allowBlank="1" showInputMessage="1" showErrorMessage="1" sqref="B48:B49 C47:C49 G47:G65536 B2:B3 A1 B50:C65536 G46:M46 F4:F46 Z11 AA10:AA11 AE10:AE11"/>
    <dataValidation imeMode="hiragana" allowBlank="1" showInputMessage="1" showErrorMessage="1" sqref="F47:F65536 D47:D65536 AD10:AD11 AB10:AB11"/>
    <dataValidation type="list" allowBlank="1" showInputMessage="1" showErrorMessage="1" sqref="W5:W45">
      <formula1>"　,該当"</formula1>
    </dataValidation>
  </dataValidations>
  <printOptions horizontalCentered="1"/>
  <pageMargins left="0.19685039370078741" right="0.19685039370078741" top="0.39370078740157483" bottom="0.3937007874015748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L82"/>
  <sheetViews>
    <sheetView zoomScaleNormal="100" zoomScaleSheetLayoutView="98" workbookViewId="0">
      <pane xSplit="2" ySplit="2" topLeftCell="C3" activePane="bottomRight" state="frozen"/>
      <selection pane="topRight" activeCell="C1" sqref="C1"/>
      <selection pane="bottomLeft" activeCell="A3" sqref="A3"/>
      <selection pane="bottomRight" activeCell="L15" sqref="L15"/>
    </sheetView>
  </sheetViews>
  <sheetFormatPr defaultColWidth="13.375" defaultRowHeight="15" customHeight="1"/>
  <cols>
    <col min="1" max="1" width="4" style="30" customWidth="1"/>
    <col min="2" max="2" width="6.25" style="59" customWidth="1"/>
    <col min="3" max="3" width="25.125" style="30" customWidth="1"/>
    <col min="4" max="4" width="16.25" style="67" customWidth="1"/>
    <col min="5" max="5" width="3.625" style="67" customWidth="1"/>
    <col min="6" max="6" width="6.25" style="67" customWidth="1"/>
    <col min="7" max="7" width="25" style="30" customWidth="1"/>
    <col min="8" max="8" width="16.25" style="30" customWidth="1"/>
    <col min="9" max="9" width="6.25" style="30" customWidth="1"/>
    <col min="10" max="16384" width="13.375" style="30"/>
  </cols>
  <sheetData>
    <row r="1" spans="1:12" s="33" customFormat="1" ht="35.25" customHeight="1" thickBot="1">
      <c r="A1" s="355"/>
      <c r="B1" s="356" t="s">
        <v>60</v>
      </c>
      <c r="C1" s="357"/>
      <c r="D1" s="31" t="s">
        <v>278</v>
      </c>
      <c r="E1" s="358"/>
      <c r="F1" s="359" t="s">
        <v>63</v>
      </c>
      <c r="G1" s="360"/>
      <c r="H1" s="31" t="s">
        <v>279</v>
      </c>
      <c r="I1" s="355"/>
    </row>
    <row r="2" spans="1:12" s="33" customFormat="1" ht="15.75" customHeight="1" thickTop="1">
      <c r="A2" s="355"/>
      <c r="B2" s="34" t="s">
        <v>61</v>
      </c>
      <c r="C2" s="35" t="s">
        <v>30</v>
      </c>
      <c r="D2" s="35" t="s">
        <v>6</v>
      </c>
      <c r="E2" s="36"/>
      <c r="F2" s="35" t="s">
        <v>62</v>
      </c>
      <c r="G2" s="35" t="s">
        <v>30</v>
      </c>
      <c r="H2" s="35" t="s">
        <v>6</v>
      </c>
      <c r="I2" s="355"/>
      <c r="J2" s="728" t="s">
        <v>204</v>
      </c>
      <c r="K2" s="729"/>
      <c r="L2" s="730"/>
    </row>
    <row r="3" spans="1:12" s="33" customFormat="1" ht="18" customHeight="1" thickBot="1">
      <c r="A3" s="355"/>
      <c r="B3" s="37" t="s">
        <v>13</v>
      </c>
      <c r="C3" s="38"/>
      <c r="D3" s="39">
        <f>SUM(D4:D11)</f>
        <v>0</v>
      </c>
      <c r="E3" s="40"/>
      <c r="F3" s="37" t="s">
        <v>8</v>
      </c>
      <c r="G3" s="38"/>
      <c r="H3" s="41">
        <f>SUM(H4:H8)</f>
        <v>0</v>
      </c>
      <c r="I3" s="355"/>
      <c r="J3" s="731"/>
      <c r="K3" s="732"/>
      <c r="L3" s="733"/>
    </row>
    <row r="4" spans="1:12" s="33" customFormat="1" ht="18" customHeight="1" thickTop="1">
      <c r="A4" s="355"/>
      <c r="B4" s="42">
        <v>1</v>
      </c>
      <c r="C4" s="43" t="s">
        <v>31</v>
      </c>
      <c r="D4" s="272"/>
      <c r="E4" s="44"/>
      <c r="F4" s="45">
        <v>29</v>
      </c>
      <c r="G4" s="46" t="s">
        <v>66</v>
      </c>
      <c r="H4" s="275"/>
      <c r="I4" s="355"/>
      <c r="J4" s="731"/>
      <c r="K4" s="732"/>
      <c r="L4" s="733"/>
    </row>
    <row r="5" spans="1:12" s="33" customFormat="1" ht="18" customHeight="1" thickBot="1">
      <c r="A5" s="355"/>
      <c r="B5" s="42">
        <v>2</v>
      </c>
      <c r="C5" s="43" t="s">
        <v>14</v>
      </c>
      <c r="D5" s="273"/>
      <c r="E5" s="44"/>
      <c r="F5" s="45">
        <v>30</v>
      </c>
      <c r="G5" s="43" t="s">
        <v>40</v>
      </c>
      <c r="H5" s="276"/>
      <c r="I5" s="355"/>
      <c r="J5" s="734"/>
      <c r="K5" s="735"/>
      <c r="L5" s="736"/>
    </row>
    <row r="6" spans="1:12" s="33" customFormat="1" ht="18" customHeight="1" thickTop="1">
      <c r="A6" s="355"/>
      <c r="B6" s="42">
        <v>3</v>
      </c>
      <c r="C6" s="43" t="s">
        <v>15</v>
      </c>
      <c r="D6" s="273"/>
      <c r="E6" s="44"/>
      <c r="F6" s="45">
        <v>31</v>
      </c>
      <c r="G6" s="43" t="s">
        <v>41</v>
      </c>
      <c r="H6" s="276"/>
      <c r="I6" s="355"/>
    </row>
    <row r="7" spans="1:12" s="33" customFormat="1" ht="18" customHeight="1">
      <c r="A7" s="355"/>
      <c r="B7" s="42">
        <v>4</v>
      </c>
      <c r="C7" s="43" t="s">
        <v>16</v>
      </c>
      <c r="D7" s="273"/>
      <c r="E7" s="44"/>
      <c r="F7" s="45">
        <v>32</v>
      </c>
      <c r="G7" s="43" t="s">
        <v>42</v>
      </c>
      <c r="H7" s="276"/>
      <c r="I7" s="355"/>
    </row>
    <row r="8" spans="1:12" s="33" customFormat="1" ht="18" customHeight="1" thickBot="1">
      <c r="A8" s="355"/>
      <c r="B8" s="42">
        <v>5</v>
      </c>
      <c r="C8" s="43" t="s">
        <v>17</v>
      </c>
      <c r="D8" s="273"/>
      <c r="E8" s="44"/>
      <c r="F8" s="45">
        <v>33</v>
      </c>
      <c r="G8" s="43" t="s">
        <v>32</v>
      </c>
      <c r="H8" s="277"/>
      <c r="I8" s="355"/>
    </row>
    <row r="9" spans="1:12" s="33" customFormat="1" ht="18" customHeight="1" thickTop="1" thickBot="1">
      <c r="A9" s="355"/>
      <c r="B9" s="42">
        <v>6</v>
      </c>
      <c r="C9" s="43" t="s">
        <v>18</v>
      </c>
      <c r="D9" s="273"/>
      <c r="E9" s="44"/>
      <c r="F9" s="37" t="s">
        <v>43</v>
      </c>
      <c r="G9" s="38"/>
      <c r="H9" s="47">
        <f>SUM(H10:H12)</f>
        <v>0</v>
      </c>
      <c r="I9" s="355"/>
    </row>
    <row r="10" spans="1:12" s="33" customFormat="1" ht="18" customHeight="1" thickTop="1">
      <c r="A10" s="355"/>
      <c r="B10" s="42">
        <v>7</v>
      </c>
      <c r="C10" s="43" t="s">
        <v>19</v>
      </c>
      <c r="D10" s="273"/>
      <c r="E10" s="44"/>
      <c r="F10" s="45">
        <v>34</v>
      </c>
      <c r="G10" s="43" t="s">
        <v>44</v>
      </c>
      <c r="H10" s="275"/>
      <c r="I10" s="355"/>
    </row>
    <row r="11" spans="1:12" s="33" customFormat="1" ht="18" customHeight="1" thickBot="1">
      <c r="A11" s="355"/>
      <c r="B11" s="42">
        <v>8</v>
      </c>
      <c r="C11" s="43" t="s">
        <v>32</v>
      </c>
      <c r="D11" s="274"/>
      <c r="E11" s="44"/>
      <c r="F11" s="45">
        <v>35</v>
      </c>
      <c r="G11" s="46" t="s">
        <v>67</v>
      </c>
      <c r="H11" s="276"/>
      <c r="I11" s="355"/>
    </row>
    <row r="12" spans="1:12" s="33" customFormat="1" ht="18" customHeight="1" thickTop="1" thickBot="1">
      <c r="A12" s="355"/>
      <c r="B12" s="37" t="s">
        <v>20</v>
      </c>
      <c r="C12" s="38"/>
      <c r="D12" s="48">
        <f>SUM(D13:D16)</f>
        <v>0</v>
      </c>
      <c r="E12" s="40"/>
      <c r="F12" s="45">
        <v>36</v>
      </c>
      <c r="G12" s="43" t="s">
        <v>32</v>
      </c>
      <c r="H12" s="277"/>
      <c r="I12" s="355"/>
    </row>
    <row r="13" spans="1:12" s="33" customFormat="1" ht="18" customHeight="1" thickTop="1" thickBot="1">
      <c r="A13" s="355"/>
      <c r="B13" s="42">
        <v>9</v>
      </c>
      <c r="C13" s="49" t="s">
        <v>21</v>
      </c>
      <c r="D13" s="272"/>
      <c r="E13" s="44"/>
      <c r="F13" s="37" t="s">
        <v>45</v>
      </c>
      <c r="G13" s="38"/>
      <c r="H13" s="47">
        <f>SUM(H14:H24)</f>
        <v>0</v>
      </c>
      <c r="I13" s="355"/>
    </row>
    <row r="14" spans="1:12" s="33" customFormat="1" ht="18" customHeight="1" thickTop="1">
      <c r="A14" s="355"/>
      <c r="B14" s="42">
        <v>10</v>
      </c>
      <c r="C14" s="49" t="s">
        <v>22</v>
      </c>
      <c r="D14" s="273"/>
      <c r="E14" s="44"/>
      <c r="F14" s="45">
        <v>37</v>
      </c>
      <c r="G14" s="46" t="s">
        <v>69</v>
      </c>
      <c r="H14" s="275"/>
      <c r="I14" s="355"/>
    </row>
    <row r="15" spans="1:12" s="33" customFormat="1" ht="18" customHeight="1">
      <c r="A15" s="355"/>
      <c r="B15" s="42">
        <v>11</v>
      </c>
      <c r="C15" s="49" t="s">
        <v>23</v>
      </c>
      <c r="D15" s="273"/>
      <c r="E15" s="44"/>
      <c r="F15" s="45">
        <v>38</v>
      </c>
      <c r="G15" s="50" t="s">
        <v>68</v>
      </c>
      <c r="H15" s="278"/>
      <c r="I15" s="355"/>
    </row>
    <row r="16" spans="1:12" s="33" customFormat="1" ht="18" customHeight="1" thickBot="1">
      <c r="A16" s="355"/>
      <c r="B16" s="42">
        <v>12</v>
      </c>
      <c r="C16" s="49" t="s">
        <v>32</v>
      </c>
      <c r="D16" s="274"/>
      <c r="E16" s="44"/>
      <c r="F16" s="45">
        <v>39</v>
      </c>
      <c r="G16" s="46" t="s">
        <v>70</v>
      </c>
      <c r="H16" s="276"/>
      <c r="I16" s="355"/>
    </row>
    <row r="17" spans="1:9" s="33" customFormat="1" ht="18" customHeight="1" thickTop="1" thickBot="1">
      <c r="A17" s="355"/>
      <c r="B17" s="37" t="s">
        <v>24</v>
      </c>
      <c r="C17" s="38"/>
      <c r="D17" s="48">
        <f>SUM(D18:D22)</f>
        <v>0</v>
      </c>
      <c r="E17" s="40"/>
      <c r="F17" s="45">
        <v>40</v>
      </c>
      <c r="G17" s="43" t="s">
        <v>46</v>
      </c>
      <c r="H17" s="276"/>
      <c r="I17" s="355"/>
    </row>
    <row r="18" spans="1:9" s="33" customFormat="1" ht="18" customHeight="1" thickTop="1">
      <c r="A18" s="355"/>
      <c r="B18" s="42">
        <v>13</v>
      </c>
      <c r="C18" s="49" t="s">
        <v>25</v>
      </c>
      <c r="D18" s="272"/>
      <c r="E18" s="44"/>
      <c r="F18" s="45">
        <v>41</v>
      </c>
      <c r="G18" s="43" t="s">
        <v>47</v>
      </c>
      <c r="H18" s="276"/>
      <c r="I18" s="355"/>
    </row>
    <row r="19" spans="1:9" s="33" customFormat="1" ht="18" customHeight="1">
      <c r="A19" s="355"/>
      <c r="B19" s="42">
        <v>14</v>
      </c>
      <c r="C19" s="49" t="s">
        <v>253</v>
      </c>
      <c r="D19" s="273"/>
      <c r="E19" s="44"/>
      <c r="F19" s="45">
        <v>42</v>
      </c>
      <c r="G19" s="46" t="s">
        <v>67</v>
      </c>
      <c r="H19" s="276"/>
      <c r="I19" s="355"/>
    </row>
    <row r="20" spans="1:9" s="33" customFormat="1" ht="18" customHeight="1">
      <c r="A20" s="355"/>
      <c r="B20" s="42">
        <v>15</v>
      </c>
      <c r="C20" s="49" t="s">
        <v>27</v>
      </c>
      <c r="D20" s="273"/>
      <c r="E20" s="44"/>
      <c r="F20" s="45">
        <v>43</v>
      </c>
      <c r="G20" s="43" t="s">
        <v>48</v>
      </c>
      <c r="H20" s="276"/>
      <c r="I20" s="355"/>
    </row>
    <row r="21" spans="1:9" s="33" customFormat="1" ht="18" customHeight="1">
      <c r="A21" s="355"/>
      <c r="B21" s="42">
        <v>16</v>
      </c>
      <c r="C21" s="49" t="s">
        <v>28</v>
      </c>
      <c r="D21" s="273"/>
      <c r="E21" s="44"/>
      <c r="F21" s="45">
        <v>44</v>
      </c>
      <c r="G21" s="43" t="s">
        <v>49</v>
      </c>
      <c r="H21" s="276"/>
      <c r="I21" s="355"/>
    </row>
    <row r="22" spans="1:9" s="33" customFormat="1" ht="18" customHeight="1" thickBot="1">
      <c r="A22" s="355"/>
      <c r="B22" s="42">
        <v>17</v>
      </c>
      <c r="C22" s="49" t="s">
        <v>32</v>
      </c>
      <c r="D22" s="274"/>
      <c r="E22" s="44"/>
      <c r="F22" s="45">
        <v>45</v>
      </c>
      <c r="G22" s="43" t="s">
        <v>50</v>
      </c>
      <c r="H22" s="276"/>
      <c r="I22" s="355"/>
    </row>
    <row r="23" spans="1:9" s="33" customFormat="1" ht="18" customHeight="1" thickTop="1" thickBot="1">
      <c r="A23" s="355"/>
      <c r="B23" s="37" t="s">
        <v>29</v>
      </c>
      <c r="C23" s="38"/>
      <c r="D23" s="48">
        <f>SUM(D24:D28)</f>
        <v>0</v>
      </c>
      <c r="E23" s="40"/>
      <c r="F23" s="45">
        <v>46</v>
      </c>
      <c r="G23" s="43" t="s">
        <v>51</v>
      </c>
      <c r="H23" s="276"/>
      <c r="I23" s="355"/>
    </row>
    <row r="24" spans="1:9" s="33" customFormat="1" ht="18" customHeight="1" thickTop="1" thickBot="1">
      <c r="A24" s="355"/>
      <c r="B24" s="42">
        <v>18</v>
      </c>
      <c r="C24" s="49" t="s">
        <v>25</v>
      </c>
      <c r="D24" s="272"/>
      <c r="E24" s="44"/>
      <c r="F24" s="45">
        <v>47</v>
      </c>
      <c r="G24" s="43" t="s">
        <v>32</v>
      </c>
      <c r="H24" s="277"/>
      <c r="I24" s="355"/>
    </row>
    <row r="25" spans="1:9" s="33" customFormat="1" ht="18" customHeight="1" thickTop="1" thickBot="1">
      <c r="A25" s="355"/>
      <c r="B25" s="42">
        <v>19</v>
      </c>
      <c r="C25" s="49" t="s">
        <v>253</v>
      </c>
      <c r="D25" s="273"/>
      <c r="E25" s="44"/>
      <c r="F25" s="37" t="s">
        <v>52</v>
      </c>
      <c r="G25" s="38"/>
      <c r="H25" s="47">
        <f>SUM(H26:H29)</f>
        <v>0</v>
      </c>
      <c r="I25" s="355"/>
    </row>
    <row r="26" spans="1:9" s="33" customFormat="1" ht="18" customHeight="1" thickTop="1">
      <c r="A26" s="355"/>
      <c r="B26" s="42">
        <v>20</v>
      </c>
      <c r="C26" s="49" t="s">
        <v>27</v>
      </c>
      <c r="D26" s="273"/>
      <c r="E26" s="44"/>
      <c r="F26" s="45">
        <v>48</v>
      </c>
      <c r="G26" s="46" t="s">
        <v>65</v>
      </c>
      <c r="H26" s="275"/>
      <c r="I26" s="355"/>
    </row>
    <row r="27" spans="1:9" s="33" customFormat="1" ht="18" customHeight="1">
      <c r="A27" s="355"/>
      <c r="B27" s="42">
        <v>21</v>
      </c>
      <c r="C27" s="49" t="s">
        <v>28</v>
      </c>
      <c r="D27" s="273"/>
      <c r="E27" s="44"/>
      <c r="F27" s="45">
        <v>49</v>
      </c>
      <c r="G27" s="43" t="s">
        <v>53</v>
      </c>
      <c r="H27" s="276"/>
      <c r="I27" s="355"/>
    </row>
    <row r="28" spans="1:9" s="33" customFormat="1" ht="18" customHeight="1" thickBot="1">
      <c r="A28" s="355"/>
      <c r="B28" s="42">
        <v>22</v>
      </c>
      <c r="C28" s="49" t="s">
        <v>32</v>
      </c>
      <c r="D28" s="274"/>
      <c r="E28" s="44"/>
      <c r="F28" s="45">
        <v>50</v>
      </c>
      <c r="G28" s="43" t="s">
        <v>54</v>
      </c>
      <c r="H28" s="276"/>
      <c r="I28" s="355"/>
    </row>
    <row r="29" spans="1:9" s="33" customFormat="1" ht="18" customHeight="1" thickTop="1" thickBot="1">
      <c r="A29" s="355"/>
      <c r="B29" s="37" t="s">
        <v>33</v>
      </c>
      <c r="C29" s="38"/>
      <c r="D29" s="48">
        <f>SUM(D30:D35)</f>
        <v>0</v>
      </c>
      <c r="E29" s="40"/>
      <c r="F29" s="45">
        <v>51</v>
      </c>
      <c r="G29" s="43" t="s">
        <v>32</v>
      </c>
      <c r="H29" s="277"/>
      <c r="I29" s="355"/>
    </row>
    <row r="30" spans="1:9" s="33" customFormat="1" ht="18" customHeight="1" thickTop="1" thickBot="1">
      <c r="A30" s="355"/>
      <c r="B30" s="42">
        <v>23</v>
      </c>
      <c r="C30" s="49" t="s">
        <v>34</v>
      </c>
      <c r="D30" s="272"/>
      <c r="E30" s="44"/>
      <c r="F30" s="37" t="s">
        <v>55</v>
      </c>
      <c r="G30" s="38"/>
      <c r="H30" s="47">
        <f>SUM(H31:H33)</f>
        <v>0</v>
      </c>
      <c r="I30" s="355"/>
    </row>
    <row r="31" spans="1:9" s="33" customFormat="1" ht="18" customHeight="1" thickTop="1">
      <c r="A31" s="355"/>
      <c r="B31" s="42">
        <v>24</v>
      </c>
      <c r="C31" s="49" t="s">
        <v>35</v>
      </c>
      <c r="D31" s="273"/>
      <c r="E31" s="44"/>
      <c r="F31" s="45">
        <v>52</v>
      </c>
      <c r="G31" s="46" t="s">
        <v>251</v>
      </c>
      <c r="H31" s="275"/>
      <c r="I31" s="355"/>
    </row>
    <row r="32" spans="1:9" s="33" customFormat="1" ht="18" customHeight="1">
      <c r="A32" s="355"/>
      <c r="B32" s="42">
        <v>25</v>
      </c>
      <c r="C32" s="49" t="s">
        <v>36</v>
      </c>
      <c r="D32" s="273"/>
      <c r="E32" s="44"/>
      <c r="F32" s="45">
        <v>53</v>
      </c>
      <c r="G32" s="46" t="s">
        <v>252</v>
      </c>
      <c r="H32" s="276"/>
      <c r="I32" s="355"/>
    </row>
    <row r="33" spans="1:9" ht="18" customHeight="1" thickBot="1">
      <c r="A33" s="357"/>
      <c r="B33" s="42">
        <v>26</v>
      </c>
      <c r="C33" s="49" t="s">
        <v>37</v>
      </c>
      <c r="D33" s="273"/>
      <c r="E33" s="44"/>
      <c r="F33" s="45">
        <v>54</v>
      </c>
      <c r="G33" s="46" t="s">
        <v>73</v>
      </c>
      <c r="H33" s="277"/>
      <c r="I33" s="357"/>
    </row>
    <row r="34" spans="1:9" ht="18" customHeight="1" thickTop="1" thickBot="1">
      <c r="A34" s="357"/>
      <c r="B34" s="42">
        <v>27</v>
      </c>
      <c r="C34" s="49" t="s">
        <v>38</v>
      </c>
      <c r="D34" s="273"/>
      <c r="E34" s="44"/>
      <c r="F34" s="37" t="s">
        <v>56</v>
      </c>
      <c r="G34" s="38"/>
      <c r="H34" s="47">
        <f>SUM(H35:H36)</f>
        <v>0</v>
      </c>
      <c r="I34" s="357"/>
    </row>
    <row r="35" spans="1:9" ht="18" customHeight="1" thickTop="1" thickBot="1">
      <c r="A35" s="357"/>
      <c r="B35" s="42">
        <v>28</v>
      </c>
      <c r="C35" s="49" t="s">
        <v>32</v>
      </c>
      <c r="D35" s="274"/>
      <c r="E35" s="44"/>
      <c r="F35" s="45">
        <v>55</v>
      </c>
      <c r="G35" s="43" t="s">
        <v>57</v>
      </c>
      <c r="H35" s="275"/>
      <c r="I35" s="357"/>
    </row>
    <row r="36" spans="1:9" ht="18" customHeight="1" thickTop="1" thickBot="1">
      <c r="A36" s="357"/>
      <c r="B36" s="37" t="s">
        <v>39</v>
      </c>
      <c r="C36" s="38"/>
      <c r="D36" s="51">
        <f>②６年度収支帳簿!F178</f>
        <v>0</v>
      </c>
      <c r="E36" s="40"/>
      <c r="F36" s="45">
        <v>56</v>
      </c>
      <c r="G36" s="43" t="s">
        <v>32</v>
      </c>
      <c r="H36" s="277"/>
      <c r="I36" s="357"/>
    </row>
    <row r="37" spans="1:9" ht="18" customHeight="1" thickTop="1" thickBot="1">
      <c r="A37" s="357"/>
      <c r="B37" s="726" t="s">
        <v>64</v>
      </c>
      <c r="C37" s="727"/>
      <c r="D37" s="52"/>
      <c r="E37" s="44"/>
      <c r="F37" s="37" t="s">
        <v>58</v>
      </c>
      <c r="G37" s="38"/>
      <c r="H37" s="47">
        <f>SUM(H38:H39)</f>
        <v>0</v>
      </c>
      <c r="I37" s="357"/>
    </row>
    <row r="38" spans="1:9" ht="18" customHeight="1" thickTop="1">
      <c r="A38" s="357"/>
      <c r="B38" s="53"/>
      <c r="C38" s="54"/>
      <c r="D38" s="55"/>
      <c r="E38" s="54"/>
      <c r="F38" s="45">
        <v>57</v>
      </c>
      <c r="G38" s="43" t="s">
        <v>59</v>
      </c>
      <c r="H38" s="275"/>
      <c r="I38" s="357"/>
    </row>
    <row r="39" spans="1:9" ht="18" customHeight="1" thickBot="1">
      <c r="A39" s="357"/>
      <c r="B39" s="56" t="s">
        <v>134</v>
      </c>
      <c r="D39" s="57"/>
      <c r="E39" s="57"/>
      <c r="F39" s="58">
        <v>58</v>
      </c>
      <c r="G39" s="43" t="s">
        <v>32</v>
      </c>
      <c r="H39" s="277"/>
      <c r="I39" s="357"/>
    </row>
    <row r="40" spans="1:9" ht="18.75" customHeight="1" thickTop="1" thickBot="1">
      <c r="A40" s="357"/>
      <c r="C40" s="60"/>
      <c r="D40" s="60"/>
      <c r="E40" s="60"/>
      <c r="F40" s="37" t="s">
        <v>9</v>
      </c>
      <c r="G40" s="38"/>
      <c r="H40" s="47">
        <f>SUM(H41:H42)</f>
        <v>0</v>
      </c>
      <c r="I40" s="357"/>
    </row>
    <row r="41" spans="1:9" ht="18.75" customHeight="1" thickTop="1" thickBot="1">
      <c r="A41" s="357"/>
      <c r="B41" s="61" t="s">
        <v>158</v>
      </c>
      <c r="C41" s="62"/>
      <c r="D41" s="279"/>
      <c r="E41" s="63"/>
      <c r="F41" s="45">
        <v>59</v>
      </c>
      <c r="G41" s="46" t="s">
        <v>74</v>
      </c>
      <c r="H41" s="275"/>
      <c r="I41" s="357"/>
    </row>
    <row r="42" spans="1:9" ht="18.75" customHeight="1" thickTop="1" thickBot="1">
      <c r="A42" s="357"/>
      <c r="B42" s="64" t="s">
        <v>136</v>
      </c>
      <c r="C42" s="62"/>
      <c r="D42" s="154">
        <f>'決算費目合計額（変更不可）'!C77</f>
        <v>0</v>
      </c>
      <c r="E42" s="63"/>
      <c r="F42" s="45">
        <v>60</v>
      </c>
      <c r="G42" s="43" t="s">
        <v>32</v>
      </c>
      <c r="H42" s="277"/>
      <c r="I42" s="357"/>
    </row>
    <row r="43" spans="1:9" ht="18.75" customHeight="1" thickTop="1" thickBot="1">
      <c r="A43" s="357"/>
      <c r="B43" s="64" t="s">
        <v>137</v>
      </c>
      <c r="C43" s="62"/>
      <c r="D43" s="64">
        <f>'決算費目合計額（変更不可）'!C34</f>
        <v>0</v>
      </c>
      <c r="E43" s="63"/>
      <c r="F43" s="37" t="s">
        <v>10</v>
      </c>
      <c r="G43" s="38"/>
      <c r="H43" s="47">
        <f>SUM(H44)</f>
        <v>0</v>
      </c>
      <c r="I43" s="357"/>
    </row>
    <row r="44" spans="1:9" ht="18.75" customHeight="1" thickTop="1" thickBot="1">
      <c r="A44" s="357"/>
      <c r="B44" s="64" t="s">
        <v>138</v>
      </c>
      <c r="C44" s="62"/>
      <c r="D44" s="64">
        <f>D41+D42-D43</f>
        <v>0</v>
      </c>
      <c r="E44" s="65"/>
      <c r="F44" s="45">
        <v>61</v>
      </c>
      <c r="G44" s="46" t="s">
        <v>75</v>
      </c>
      <c r="H44" s="279"/>
      <c r="I44" s="357"/>
    </row>
    <row r="45" spans="1:9" ht="18.75" customHeight="1" thickTop="1">
      <c r="A45" s="357"/>
      <c r="B45" s="361"/>
      <c r="C45" s="362"/>
      <c r="D45" s="362"/>
      <c r="E45" s="362"/>
      <c r="F45" s="362"/>
      <c r="G45" s="363"/>
      <c r="H45" s="362"/>
      <c r="I45" s="357"/>
    </row>
    <row r="46" spans="1:9" ht="18.75" customHeight="1">
      <c r="B46" s="67" t="s">
        <v>250</v>
      </c>
      <c r="G46" s="67"/>
      <c r="H46" s="67"/>
    </row>
    <row r="47" spans="1:9" ht="18.75" customHeight="1">
      <c r="B47" s="68" t="s">
        <v>161</v>
      </c>
      <c r="C47" s="67"/>
      <c r="G47" s="67"/>
      <c r="H47" s="67"/>
    </row>
    <row r="48" spans="1:9" ht="18.75" customHeight="1">
      <c r="B48" s="69" t="s">
        <v>160</v>
      </c>
      <c r="C48" s="67"/>
      <c r="G48" s="67"/>
      <c r="H48" s="67"/>
    </row>
    <row r="49" spans="2:8" ht="18.75" customHeight="1">
      <c r="C49" s="67"/>
      <c r="G49" s="67"/>
      <c r="H49" s="67"/>
    </row>
    <row r="50" spans="2:8" ht="18.75" customHeight="1">
      <c r="B50" s="66"/>
      <c r="C50" s="67"/>
      <c r="G50" s="67"/>
      <c r="H50" s="67"/>
    </row>
    <row r="51" spans="2:8" ht="18.75" customHeight="1">
      <c r="B51" s="70"/>
      <c r="C51" s="71"/>
      <c r="D51" s="71"/>
      <c r="E51" s="71"/>
      <c r="F51" s="71"/>
      <c r="G51" s="67"/>
      <c r="H51" s="67"/>
    </row>
    <row r="52" spans="2:8" ht="18.75" customHeight="1">
      <c r="B52" s="66"/>
      <c r="C52" s="67"/>
      <c r="G52" s="67"/>
      <c r="H52" s="67"/>
    </row>
    <row r="53" spans="2:8" ht="18.75" customHeight="1">
      <c r="B53" s="66"/>
      <c r="C53" s="72"/>
      <c r="D53" s="72"/>
      <c r="E53" s="72"/>
      <c r="F53" s="72"/>
      <c r="G53" s="67"/>
      <c r="H53" s="67"/>
    </row>
    <row r="54" spans="2:8" ht="18.75" customHeight="1">
      <c r="B54" s="66"/>
      <c r="C54" s="67"/>
      <c r="G54" s="67"/>
      <c r="H54" s="67"/>
    </row>
    <row r="55" spans="2:8" ht="18.75" customHeight="1">
      <c r="B55" s="66"/>
      <c r="C55" s="67"/>
      <c r="G55" s="67"/>
      <c r="H55" s="67"/>
    </row>
    <row r="56" spans="2:8" ht="18.75" customHeight="1">
      <c r="B56" s="66"/>
      <c r="C56" s="67"/>
      <c r="G56" s="67"/>
      <c r="H56" s="67"/>
    </row>
    <row r="57" spans="2:8" ht="18.75" customHeight="1">
      <c r="B57" s="66"/>
      <c r="C57" s="67"/>
      <c r="G57" s="67"/>
      <c r="H57" s="67"/>
    </row>
    <row r="58" spans="2:8" ht="18.75" customHeight="1">
      <c r="B58" s="66"/>
      <c r="C58" s="67"/>
      <c r="G58" s="67"/>
      <c r="H58" s="67"/>
    </row>
    <row r="59" spans="2:8" ht="18.75" customHeight="1">
      <c r="B59" s="66"/>
      <c r="C59" s="67"/>
      <c r="G59" s="67"/>
      <c r="H59" s="67"/>
    </row>
    <row r="60" spans="2:8" ht="18.75" customHeight="1">
      <c r="B60" s="66"/>
      <c r="C60" s="67"/>
      <c r="G60" s="67"/>
      <c r="H60" s="67"/>
    </row>
    <row r="61" spans="2:8" ht="18.75" customHeight="1">
      <c r="B61" s="66"/>
      <c r="C61" s="67"/>
      <c r="G61" s="67"/>
      <c r="H61" s="67"/>
    </row>
    <row r="62" spans="2:8" ht="18.75" customHeight="1">
      <c r="B62" s="66"/>
      <c r="C62" s="67"/>
      <c r="G62" s="67"/>
      <c r="H62" s="67"/>
    </row>
    <row r="63" spans="2:8" ht="18.75" customHeight="1">
      <c r="B63" s="70"/>
      <c r="C63" s="71"/>
      <c r="D63" s="71"/>
      <c r="E63" s="71"/>
      <c r="F63" s="71"/>
      <c r="G63" s="67"/>
      <c r="H63" s="67"/>
    </row>
    <row r="64" spans="2:8" ht="18.75" customHeight="1">
      <c r="B64" s="66"/>
      <c r="C64" s="67"/>
      <c r="G64" s="67"/>
      <c r="H64" s="67"/>
    </row>
    <row r="65" spans="2:8" ht="18.75" customHeight="1">
      <c r="B65" s="66"/>
      <c r="C65" s="67"/>
      <c r="G65" s="67"/>
      <c r="H65" s="67"/>
    </row>
    <row r="66" spans="2:8" ht="18.75" customHeight="1">
      <c r="B66" s="66"/>
      <c r="C66" s="67"/>
      <c r="G66" s="67"/>
      <c r="H66" s="67"/>
    </row>
    <row r="67" spans="2:8" ht="18.75" customHeight="1">
      <c r="B67" s="66"/>
      <c r="C67" s="67"/>
      <c r="G67" s="67"/>
      <c r="H67" s="67"/>
    </row>
    <row r="68" spans="2:8" ht="18.75" customHeight="1">
      <c r="B68" s="70"/>
      <c r="C68" s="71"/>
      <c r="D68" s="71"/>
      <c r="E68" s="71"/>
      <c r="F68" s="71"/>
      <c r="G68" s="67"/>
      <c r="H68" s="67"/>
    </row>
    <row r="69" spans="2:8" ht="18.75" customHeight="1">
      <c r="B69" s="66"/>
      <c r="C69" s="67"/>
      <c r="G69" s="67"/>
      <c r="H69" s="67"/>
    </row>
    <row r="70" spans="2:8" ht="18.75" customHeight="1">
      <c r="B70" s="66"/>
      <c r="C70" s="67"/>
      <c r="G70" s="67"/>
      <c r="H70" s="67"/>
    </row>
    <row r="71" spans="2:8" ht="18.75" customHeight="1">
      <c r="B71" s="66"/>
      <c r="C71" s="67"/>
      <c r="G71" s="67"/>
      <c r="H71" s="67"/>
    </row>
    <row r="72" spans="2:8" ht="18.75" customHeight="1">
      <c r="B72" s="70"/>
      <c r="C72" s="71"/>
      <c r="D72" s="71"/>
      <c r="E72" s="71"/>
      <c r="F72" s="71"/>
      <c r="G72" s="67"/>
      <c r="H72" s="67"/>
    </row>
    <row r="73" spans="2:8" ht="18.75" customHeight="1">
      <c r="B73" s="66"/>
      <c r="C73" s="67"/>
      <c r="G73" s="67"/>
      <c r="H73" s="67"/>
    </row>
    <row r="74" spans="2:8" ht="18.75" customHeight="1">
      <c r="B74" s="66"/>
      <c r="C74" s="67"/>
      <c r="G74" s="67"/>
      <c r="H74" s="67"/>
    </row>
    <row r="75" spans="2:8" ht="18.75" customHeight="1">
      <c r="B75" s="70"/>
      <c r="C75" s="71"/>
      <c r="D75" s="71"/>
      <c r="E75" s="71"/>
      <c r="F75" s="71"/>
      <c r="G75" s="67"/>
      <c r="H75" s="67"/>
    </row>
    <row r="76" spans="2:8" ht="18.75" customHeight="1">
      <c r="B76" s="66"/>
      <c r="C76" s="67"/>
      <c r="G76" s="67"/>
      <c r="H76" s="67"/>
    </row>
    <row r="77" spans="2:8" ht="18.75" customHeight="1">
      <c r="B77" s="66"/>
      <c r="C77" s="67"/>
      <c r="G77" s="67"/>
      <c r="H77" s="67"/>
    </row>
    <row r="78" spans="2:8" ht="18.75" customHeight="1">
      <c r="B78" s="70"/>
      <c r="C78" s="71"/>
      <c r="D78" s="71"/>
      <c r="E78" s="71"/>
      <c r="F78" s="71"/>
      <c r="G78" s="67"/>
      <c r="H78" s="67"/>
    </row>
    <row r="79" spans="2:8" ht="18.75" customHeight="1">
      <c r="B79" s="70"/>
      <c r="C79" s="67"/>
      <c r="G79" s="67"/>
      <c r="H79" s="67"/>
    </row>
    <row r="80" spans="2:8" ht="18.75" customHeight="1">
      <c r="B80" s="70"/>
      <c r="C80" s="67"/>
      <c r="G80" s="67"/>
      <c r="H80" s="67"/>
    </row>
    <row r="81" spans="2:8" ht="18.75" customHeight="1">
      <c r="B81" s="70"/>
      <c r="C81" s="71"/>
      <c r="D81" s="71"/>
      <c r="E81" s="71"/>
      <c r="F81" s="71"/>
      <c r="G81" s="67"/>
      <c r="H81" s="67"/>
    </row>
    <row r="82" spans="2:8" ht="18.75" customHeight="1">
      <c r="B82" s="70"/>
      <c r="C82" s="67"/>
      <c r="G82" s="67"/>
      <c r="H82" s="67"/>
    </row>
  </sheetData>
  <sheetProtection selectLockedCells="1"/>
  <mergeCells count="2">
    <mergeCell ref="B37:C37"/>
    <mergeCell ref="J2:L5"/>
  </mergeCells>
  <phoneticPr fontId="2"/>
  <pageMargins left="0.11811023622047245" right="0.11811023622047245" top="0.15748031496062992" bottom="0.15748031496062992"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15</vt:i4>
      </vt:variant>
    </vt:vector>
  </HeadingPairs>
  <TitlesOfParts>
    <vt:vector size="29" baseType="lpstr">
      <vt:lpstr>予算書</vt:lpstr>
      <vt:lpstr>決算書</vt:lpstr>
      <vt:lpstr>⑦役員名簿兼加盟団体登録票</vt:lpstr>
      <vt:lpstr>⑥記入例→</vt:lpstr>
      <vt:lpstr>⑥競技力強化実績報告書</vt:lpstr>
      <vt:lpstr>⑤事業計画</vt:lpstr>
      <vt:lpstr>④-2加盟団体年表</vt:lpstr>
      <vt:lpstr>④-1事業報告書</vt:lpstr>
      <vt:lpstr>③7年度予算</vt:lpstr>
      <vt:lpstr>②記入例→</vt:lpstr>
      <vt:lpstr>②６年度収支帳簿</vt:lpstr>
      <vt:lpstr>①6年度予算</vt:lpstr>
      <vt:lpstr>←入力手順</vt:lpstr>
      <vt:lpstr>決算費目合計額（変更不可）</vt:lpstr>
      <vt:lpstr>←入力手順!Print_Area</vt:lpstr>
      <vt:lpstr>①6年度予算!Print_Area</vt:lpstr>
      <vt:lpstr>②６年度収支帳簿!Print_Area</vt:lpstr>
      <vt:lpstr>②記入例→!Print_Area</vt:lpstr>
      <vt:lpstr>③7年度予算!Print_Area</vt:lpstr>
      <vt:lpstr>'④-1事業報告書'!Print_Area</vt:lpstr>
      <vt:lpstr>⑤事業計画!Print_Area</vt:lpstr>
      <vt:lpstr>⑥記入例→!Print_Area</vt:lpstr>
      <vt:lpstr>⑥競技力強化実績報告書!Print_Area</vt:lpstr>
      <vt:lpstr>⑦役員名簿兼加盟団体登録票!Print_Area</vt:lpstr>
      <vt:lpstr>決算書!Print_Area</vt:lpstr>
      <vt:lpstr>'決算費目合計額（変更不可）'!Print_Area</vt:lpstr>
      <vt:lpstr>予算書!Print_Area</vt:lpstr>
      <vt:lpstr>②６年度収支帳簿!Print_Titles</vt:lpstr>
      <vt:lpstr>②記入例→!Print_Titles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118818</dc:creator>
  <cp:lastModifiedBy>test</cp:lastModifiedBy>
  <cp:lastPrinted>2024-03-05T05:29:41Z</cp:lastPrinted>
  <dcterms:created xsi:type="dcterms:W3CDTF">2008-04-02T00:30:02Z</dcterms:created>
  <dcterms:modified xsi:type="dcterms:W3CDTF">2025-03-21T05:43:27Z</dcterms:modified>
</cp:coreProperties>
</file>